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6d12aca39f54f6/ARQUIVOS/1_MAX PLANILHAS/5_SITE/PLANILHAS_SITE/GRÁTIS/1_ATIVOS/Controle de Faturas/"/>
    </mc:Choice>
  </mc:AlternateContent>
  <xr:revisionPtr revIDLastSave="268" documentId="14_{D8331364-9AED-4C8E-9DD5-E35CC4194559}" xr6:coauthVersionLast="47" xr6:coauthVersionMax="47" xr10:uidLastSave="{89BE6132-ED70-44FE-B50F-372154669BC7}"/>
  <bookViews>
    <workbookView xWindow="-120" yWindow="-120" windowWidth="29040" windowHeight="15720" tabRatio="497" xr2:uid="{97DC76A3-B92E-460F-B8DA-0A63D96839FB}"/>
  </bookViews>
  <sheets>
    <sheet name="FATURAS" sheetId="1" r:id="rId1"/>
    <sheet name="GRAFICO" sheetId="3" r:id="rId2"/>
    <sheet name="BÔNU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3" l="1"/>
  <c r="M8" i="3"/>
  <c r="L8" i="3"/>
  <c r="K8" i="3"/>
  <c r="J8" i="3"/>
  <c r="I8" i="3"/>
  <c r="H8" i="3"/>
  <c r="G8" i="3"/>
  <c r="F8" i="3"/>
  <c r="E8" i="3"/>
  <c r="D8" i="3"/>
  <c r="C8" i="3"/>
  <c r="I6" i="1"/>
  <c r="W14" i="1"/>
  <c r="U14" i="1"/>
  <c r="T14" i="1" s="1"/>
  <c r="V14" i="1"/>
  <c r="W13" i="1"/>
  <c r="U13" i="1"/>
  <c r="V13" i="1"/>
  <c r="W12" i="1"/>
  <c r="U12" i="1"/>
  <c r="V12" i="1"/>
  <c r="W11" i="1"/>
  <c r="U11" i="1"/>
  <c r="V11" i="1"/>
  <c r="W10" i="1"/>
  <c r="U10" i="1"/>
  <c r="V10" i="1"/>
  <c r="W9" i="1"/>
  <c r="U9" i="1"/>
  <c r="V9" i="1"/>
  <c r="W8" i="1"/>
  <c r="U8" i="1"/>
  <c r="S8" i="1" s="1"/>
  <c r="V8" i="1"/>
  <c r="W7" i="1"/>
  <c r="U7" i="1"/>
  <c r="V7" i="1"/>
  <c r="W6" i="1"/>
  <c r="U6" i="1"/>
  <c r="T6" i="1" s="1"/>
  <c r="V6" i="1"/>
  <c r="J8" i="1" l="1"/>
  <c r="J10" i="1"/>
  <c r="T8" i="1"/>
  <c r="M12" i="1"/>
  <c r="Q6" i="1"/>
  <c r="N7" i="1"/>
  <c r="Q10" i="1"/>
  <c r="N10" i="1"/>
  <c r="L13" i="1"/>
  <c r="I11" i="1"/>
  <c r="R10" i="1"/>
  <c r="Q7" i="1"/>
  <c r="I9" i="1"/>
  <c r="Q11" i="1"/>
  <c r="M14" i="1"/>
  <c r="M6" i="1"/>
  <c r="Q9" i="1"/>
  <c r="J7" i="1"/>
  <c r="T9" i="1"/>
  <c r="Q12" i="1"/>
  <c r="O14" i="1"/>
  <c r="K7" i="1"/>
  <c r="K12" i="1"/>
  <c r="S12" i="1"/>
  <c r="I14" i="1"/>
  <c r="Q14" i="1"/>
  <c r="R7" i="1"/>
  <c r="O12" i="1"/>
  <c r="I12" i="1"/>
  <c r="J9" i="1"/>
  <c r="M9" i="1"/>
  <c r="T12" i="1"/>
  <c r="K14" i="1"/>
  <c r="S14" i="1"/>
  <c r="L8" i="1"/>
  <c r="P8" i="1"/>
  <c r="S11" i="1"/>
  <c r="O11" i="1"/>
  <c r="K11" i="1"/>
  <c r="R11" i="1"/>
  <c r="N11" i="1"/>
  <c r="J11" i="1"/>
  <c r="T11" i="1"/>
  <c r="P11" i="1"/>
  <c r="L11" i="1"/>
  <c r="R13" i="1"/>
  <c r="N13" i="1"/>
  <c r="J13" i="1"/>
  <c r="Q13" i="1"/>
  <c r="M13" i="1"/>
  <c r="I13" i="1"/>
  <c r="O13" i="1"/>
  <c r="K13" i="1"/>
  <c r="S13" i="1"/>
  <c r="J6" i="1"/>
  <c r="N6" i="1"/>
  <c r="R6" i="1"/>
  <c r="O7" i="1"/>
  <c r="S7" i="1"/>
  <c r="I8" i="1"/>
  <c r="M8" i="1"/>
  <c r="Q8" i="1"/>
  <c r="N9" i="1"/>
  <c r="R9" i="1"/>
  <c r="K10" i="1"/>
  <c r="O10" i="1"/>
  <c r="S10" i="1"/>
  <c r="K6" i="1"/>
  <c r="O6" i="1"/>
  <c r="S6" i="1"/>
  <c r="L7" i="1"/>
  <c r="P7" i="1"/>
  <c r="T7" i="1"/>
  <c r="N8" i="1"/>
  <c r="R8" i="1"/>
  <c r="K9" i="1"/>
  <c r="O9" i="1"/>
  <c r="S9" i="1"/>
  <c r="L10" i="1"/>
  <c r="P10" i="1"/>
  <c r="T10" i="1"/>
  <c r="M11" i="1"/>
  <c r="P13" i="1"/>
  <c r="L6" i="1"/>
  <c r="P6" i="1"/>
  <c r="I7" i="1"/>
  <c r="M7" i="1"/>
  <c r="K8" i="1"/>
  <c r="O8" i="1"/>
  <c r="L9" i="1"/>
  <c r="P9" i="1"/>
  <c r="I10" i="1"/>
  <c r="M10" i="1"/>
  <c r="T13" i="1"/>
  <c r="J12" i="1"/>
  <c r="N12" i="1"/>
  <c r="R12" i="1"/>
  <c r="J14" i="1"/>
  <c r="N14" i="1"/>
  <c r="R14" i="1"/>
  <c r="L12" i="1"/>
  <c r="P12" i="1"/>
  <c r="L14" i="1"/>
  <c r="P14" i="1"/>
  <c r="T15" i="1" l="1"/>
  <c r="S15" i="1"/>
  <c r="Q15" i="1"/>
  <c r="P15" i="1"/>
  <c r="O15" i="1"/>
  <c r="K15" i="1"/>
  <c r="R15" i="1"/>
  <c r="I15" i="1"/>
  <c r="J15" i="1"/>
  <c r="L15" i="1"/>
  <c r="N15" i="1"/>
  <c r="M15" i="1"/>
</calcChain>
</file>

<file path=xl/sharedStrings.xml><?xml version="1.0" encoding="utf-8"?>
<sst xmlns="http://schemas.openxmlformats.org/spreadsheetml/2006/main" count="56" uniqueCount="49">
  <si>
    <t>CARTÃO</t>
  </si>
  <si>
    <t>DATA COMPRA</t>
  </si>
  <si>
    <t>DESCRIÇÃO</t>
  </si>
  <si>
    <t>VALOR TOTAL</t>
  </si>
  <si>
    <t>QTD PARCELAS</t>
  </si>
  <si>
    <t>VALOR PARCELA</t>
  </si>
  <si>
    <t>A PARTIR DO MÊS</t>
  </si>
  <si>
    <t>PARCELAS RESTANTES</t>
  </si>
  <si>
    <t>PARCELAS PRÓX. PERÍODO</t>
  </si>
  <si>
    <t>NUBANK</t>
  </si>
  <si>
    <t>secador</t>
  </si>
  <si>
    <t>Total</t>
  </si>
  <si>
    <t>BRADESCO</t>
  </si>
  <si>
    <t>webcam</t>
  </si>
  <si>
    <t>fone</t>
  </si>
  <si>
    <t>Mouse</t>
  </si>
  <si>
    <t>Teclado</t>
  </si>
  <si>
    <t>Assinatura curso</t>
  </si>
  <si>
    <t>Capa celular</t>
  </si>
  <si>
    <t>Celular</t>
  </si>
  <si>
    <t>Tv</t>
  </si>
  <si>
    <t>CONFIRA AGORA MESMO!</t>
  </si>
  <si>
    <t>CLIQUE AQUI E ACESSE NOSSA LOJA!</t>
  </si>
  <si>
    <t>CLIQUE AQUI E SOLICITE SEU ORÇAMENTO!</t>
  </si>
  <si>
    <t>JAN/23</t>
  </si>
  <si>
    <t>FEV/23</t>
  </si>
  <si>
    <t>MAR/23</t>
  </si>
  <si>
    <t>ABR/23</t>
  </si>
  <si>
    <t>MAI/23</t>
  </si>
  <si>
    <t>JUN/23</t>
  </si>
  <si>
    <t>JUL/23</t>
  </si>
  <si>
    <t>AGO/23</t>
  </si>
  <si>
    <t>SET/23</t>
  </si>
  <si>
    <t>OUT/23</t>
  </si>
  <si>
    <t>NOV/23</t>
  </si>
  <si>
    <t>DEZ/23</t>
  </si>
  <si>
    <t xml:space="preserve">APOIO FÓRMULA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</si>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</sst>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70F62"/>
        <bgColor indexed="64"/>
      </patternFill>
    </fill>
    <fill>
      <patternFill patternType="solid">
        <fgColor rgb="FF10622F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dotted">
        <color theme="0" tint="-4.9989318521683403E-2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4" fontId="4" fillId="0" borderId="0" xfId="1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center"/>
      <protection locked="0"/>
    </xf>
    <xf numFmtId="17" fontId="6" fillId="2" borderId="0" xfId="2" applyNumberFormat="1" applyFont="1" applyFill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14" fontId="4" fillId="0" borderId="0" xfId="2" applyNumberFormat="1" applyFont="1" applyAlignment="1" applyProtection="1">
      <alignment horizontal="center"/>
      <protection locked="0"/>
    </xf>
    <xf numFmtId="44" fontId="4" fillId="0" borderId="0" xfId="1" applyFont="1" applyFill="1" applyBorder="1" applyAlignment="1" applyProtection="1">
      <alignment horizontal="left"/>
      <protection locked="0"/>
    </xf>
    <xf numFmtId="0" fontId="4" fillId="0" borderId="0" xfId="2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4" borderId="0" xfId="2" applyFont="1" applyFill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9" fillId="4" borderId="0" xfId="0" applyFont="1" applyFill="1" applyAlignment="1">
      <alignment vertical="center"/>
    </xf>
    <xf numFmtId="44" fontId="11" fillId="6" borderId="2" xfId="0" applyNumberFormat="1" applyFont="1" applyFill="1" applyBorder="1"/>
    <xf numFmtId="0" fontId="11" fillId="2" borderId="2" xfId="0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</cellXfs>
  <cellStyles count="4">
    <cellStyle name="Hiperlink 2" xfId="3" xr:uid="{9E47026A-E0F2-49B4-8D29-83013E60EEEF}"/>
    <cellStyle name="Moeda" xfId="1" builtinId="4"/>
    <cellStyle name="Normal" xfId="0" builtinId="0"/>
    <cellStyle name="Normal 2" xfId="2" xr:uid="{D830B180-FD9B-4BF6-9407-1A46008DF5FE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70F62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8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1 2" pivot="0" table="0" count="10" xr9:uid="{F654184A-108B-4D4B-A463-51DF9F6C8175}">
      <tableStyleElement type="wholeTable" dxfId="48"/>
      <tableStyleElement type="headerRow" dxfId="47"/>
    </tableStyle>
  </tableStyles>
  <colors>
    <mruColors>
      <color rgb="FF070F62"/>
      <color rgb="FF14A67F"/>
      <color rgb="FF833666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 tint="0.59999389629810485"/>
              <bgColor rgb="FF070F6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GRAFICO!$C$8:$N$8</c:f>
              <c:numCache>
                <c:formatCode>_("R$"* #,##0.00_);_("R$"* \(#,##0.00\);_("R$"* "-"??_);_(@_)</c:formatCode>
                <c:ptCount val="12"/>
                <c:pt idx="0">
                  <c:v>118.84797101449276</c:v>
                </c:pt>
                <c:pt idx="1">
                  <c:v>155.95797101449276</c:v>
                </c:pt>
                <c:pt idx="2">
                  <c:v>258.73574879227056</c:v>
                </c:pt>
                <c:pt idx="3">
                  <c:v>258.73574879227056</c:v>
                </c:pt>
                <c:pt idx="4">
                  <c:v>258.73574879227056</c:v>
                </c:pt>
                <c:pt idx="5">
                  <c:v>209.06908212560387</c:v>
                </c:pt>
                <c:pt idx="6">
                  <c:v>209.06908212560387</c:v>
                </c:pt>
                <c:pt idx="7">
                  <c:v>209.06908212560387</c:v>
                </c:pt>
                <c:pt idx="8">
                  <c:v>209.06908212560387</c:v>
                </c:pt>
                <c:pt idx="9">
                  <c:v>183.09908212560384</c:v>
                </c:pt>
                <c:pt idx="10">
                  <c:v>183.09908212560384</c:v>
                </c:pt>
                <c:pt idx="11">
                  <c:v>183.09908212560384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3-4371-B764-02A336CBEF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1594807711"/>
        <c:axId val="1594169407"/>
      </c:barChart>
      <c:catAx>
        <c:axId val="159480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94169407"/>
        <c:crosses val="autoZero"/>
        <c:auto val="1"/>
        <c:lblAlgn val="ctr"/>
        <c:lblOffset val="100"/>
        <c:noMultiLvlLbl val="0"/>
      </c:catAx>
      <c:valAx>
        <c:axId val="1594169407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594807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FICO!A1"/><Relationship Id="rId1" Type="http://schemas.openxmlformats.org/officeDocument/2006/relationships/hyperlink" Target="#FATUR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GRAFICO!A1"/><Relationship Id="rId2" Type="http://schemas.openxmlformats.org/officeDocument/2006/relationships/hyperlink" Target="#FATURAS!A1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hyperlink" Target="https://maxplanilhas.com.br/formulario-de-planilhas-personalizadas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s://maxplanilhas.com.br/loja-completa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304800</xdr:colOff>
      <xdr:row>0</xdr:row>
      <xdr:rowOff>0</xdr:rowOff>
    </xdr:from>
    <xdr:to>
      <xdr:col>3</xdr:col>
      <xdr:colOff>647175</xdr:colOff>
      <xdr:row>0</xdr:row>
      <xdr:rowOff>435600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A7DB55-0C44-4B1E-A450-819F1CE19CFE}"/>
            </a:ext>
          </a:extLst>
        </xdr:cNvPr>
        <xdr:cNvSpPr/>
      </xdr:nvSpPr>
      <xdr:spPr>
        <a:xfrm>
          <a:off x="1285875" y="0"/>
          <a:ext cx="1152000" cy="435600"/>
        </a:xfrm>
        <a:prstGeom prst="rect">
          <a:avLst/>
        </a:prstGeom>
        <a:solidFill>
          <a:srgbClr val="070F62"/>
        </a:solidFill>
        <a:ln w="9525">
          <a:solidFill>
            <a:srgbClr val="070F6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 b="1">
              <a:solidFill>
                <a:schemeClr val="bg1"/>
              </a:solidFill>
              <a:latin typeface="+mn-lt"/>
              <a:ea typeface="+mn-ea"/>
              <a:cs typeface="+mn-cs"/>
            </a:rPr>
            <a:t>LANÇAMENTOS</a:t>
          </a:r>
        </a:p>
      </xdr:txBody>
    </xdr:sp>
    <xdr:clientData/>
  </xdr:twoCellAnchor>
  <xdr:twoCellAnchor editAs="absolute">
    <xdr:from>
      <xdr:col>3</xdr:col>
      <xdr:colOff>639536</xdr:colOff>
      <xdr:row>0</xdr:row>
      <xdr:rowOff>0</xdr:rowOff>
    </xdr:from>
    <xdr:to>
      <xdr:col>4</xdr:col>
      <xdr:colOff>248486</xdr:colOff>
      <xdr:row>0</xdr:row>
      <xdr:rowOff>435600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19A9D4-636D-491E-8D35-68FB9DA1DA10}"/>
            </a:ext>
          </a:extLst>
        </xdr:cNvPr>
        <xdr:cNvSpPr/>
      </xdr:nvSpPr>
      <xdr:spPr>
        <a:xfrm>
          <a:off x="2430236" y="0"/>
          <a:ext cx="1152000" cy="435600"/>
        </a:xfrm>
        <a:prstGeom prst="rect">
          <a:avLst/>
        </a:prstGeom>
        <a:solidFill>
          <a:schemeClr val="bg1"/>
        </a:solidFill>
        <a:ln w="9525">
          <a:solidFill>
            <a:srgbClr val="070F6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0">
              <a:solidFill>
                <a:srgbClr val="10622F"/>
              </a:solidFill>
            </a:rPr>
            <a:t>ANÁLISE GRÁFICA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881979</xdr:colOff>
      <xdr:row>0</xdr:row>
      <xdr:rowOff>432000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789CD0F-5E50-4914-AF2E-1782FCC6B7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00" b="29400"/>
        <a:stretch/>
      </xdr:blipFill>
      <xdr:spPr>
        <a:xfrm>
          <a:off x="0" y="0"/>
          <a:ext cx="939129" cy="432000"/>
        </a:xfrm>
        <a:prstGeom prst="rect">
          <a:avLst/>
        </a:prstGeom>
      </xdr:spPr>
    </xdr:pic>
    <xdr:clientData/>
  </xdr:twoCellAnchor>
  <xdr:twoCellAnchor editAs="absolute">
    <xdr:from>
      <xdr:col>0</xdr:col>
      <xdr:colOff>9524</xdr:colOff>
      <xdr:row>1</xdr:row>
      <xdr:rowOff>0</xdr:rowOff>
    </xdr:from>
    <xdr:to>
      <xdr:col>4</xdr:col>
      <xdr:colOff>857250</xdr:colOff>
      <xdr:row>2</xdr:row>
      <xdr:rowOff>4350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31115537-54F1-46AA-8671-9BFB40B5D5FE}"/>
            </a:ext>
          </a:extLst>
        </xdr:cNvPr>
        <xdr:cNvSpPr txBox="1"/>
      </xdr:nvSpPr>
      <xdr:spPr>
        <a:xfrm>
          <a:off x="9524" y="438150"/>
          <a:ext cx="4181476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 b="1">
              <a:solidFill>
                <a:schemeClr val="bg1"/>
              </a:solidFill>
            </a:rPr>
            <a:t>LANÇAMENTOS</a:t>
          </a:r>
          <a:r>
            <a:rPr lang="pt-BR" sz="1400" b="1" baseline="0">
              <a:solidFill>
                <a:schemeClr val="bg1"/>
              </a:solidFill>
            </a:rPr>
            <a:t> FATURAS - CARTÃO DE CRÉDITO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57149</xdr:rowOff>
    </xdr:from>
    <xdr:to>
      <xdr:col>17</xdr:col>
      <xdr:colOff>64875</xdr:colOff>
      <xdr:row>17</xdr:row>
      <xdr:rowOff>174899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5B5B22-A5ED-BF6D-76CC-AC64035BE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9525</xdr:colOff>
      <xdr:row>0</xdr:row>
      <xdr:rowOff>0</xdr:rowOff>
    </xdr:from>
    <xdr:to>
      <xdr:col>4</xdr:col>
      <xdr:colOff>551925</xdr:colOff>
      <xdr:row>0</xdr:row>
      <xdr:rowOff>435600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348277-6D4F-4AC8-A586-B99775327669}"/>
            </a:ext>
          </a:extLst>
        </xdr:cNvPr>
        <xdr:cNvSpPr/>
      </xdr:nvSpPr>
      <xdr:spPr>
        <a:xfrm>
          <a:off x="1285875" y="0"/>
          <a:ext cx="1152000" cy="435600"/>
        </a:xfrm>
        <a:prstGeom prst="rect">
          <a:avLst/>
        </a:prstGeom>
        <a:solidFill>
          <a:schemeClr val="bg1"/>
        </a:solidFill>
        <a:ln w="9525">
          <a:solidFill>
            <a:srgbClr val="070F6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 b="0">
              <a:solidFill>
                <a:srgbClr val="10622F"/>
              </a:solidFill>
              <a:latin typeface="+mn-lt"/>
              <a:ea typeface="+mn-ea"/>
              <a:cs typeface="+mn-cs"/>
            </a:rPr>
            <a:t>LANÇAMENTOS</a:t>
          </a:r>
        </a:p>
      </xdr:txBody>
    </xdr:sp>
    <xdr:clientData/>
  </xdr:twoCellAnchor>
  <xdr:twoCellAnchor editAs="absolute">
    <xdr:from>
      <xdr:col>4</xdr:col>
      <xdr:colOff>544286</xdr:colOff>
      <xdr:row>0</xdr:row>
      <xdr:rowOff>0</xdr:rowOff>
    </xdr:from>
    <xdr:to>
      <xdr:col>6</xdr:col>
      <xdr:colOff>477086</xdr:colOff>
      <xdr:row>0</xdr:row>
      <xdr:rowOff>435600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78C7C0-1065-4179-B27C-FAA53F303AD5}"/>
            </a:ext>
          </a:extLst>
        </xdr:cNvPr>
        <xdr:cNvSpPr/>
      </xdr:nvSpPr>
      <xdr:spPr>
        <a:xfrm>
          <a:off x="2430236" y="0"/>
          <a:ext cx="1152000" cy="435600"/>
        </a:xfrm>
        <a:prstGeom prst="rect">
          <a:avLst/>
        </a:prstGeom>
        <a:solidFill>
          <a:srgbClr val="070F62"/>
        </a:solidFill>
        <a:ln w="9525">
          <a:solidFill>
            <a:srgbClr val="070F6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bg1"/>
              </a:solidFill>
            </a:rPr>
            <a:t>ANÁLISE GRÁFICA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272379</xdr:colOff>
      <xdr:row>0</xdr:row>
      <xdr:rowOff>432000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0363D59-B079-4E00-BA00-43DF360CAC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00" b="29400"/>
        <a:stretch/>
      </xdr:blipFill>
      <xdr:spPr>
        <a:xfrm>
          <a:off x="0" y="0"/>
          <a:ext cx="939129" cy="432000"/>
        </a:xfrm>
        <a:prstGeom prst="rect">
          <a:avLst/>
        </a:prstGeom>
      </xdr:spPr>
    </xdr:pic>
    <xdr:clientData/>
  </xdr:twoCellAnchor>
  <xdr:twoCellAnchor editAs="absolute">
    <xdr:from>
      <xdr:col>0</xdr:col>
      <xdr:colOff>9524</xdr:colOff>
      <xdr:row>1</xdr:row>
      <xdr:rowOff>0</xdr:rowOff>
    </xdr:from>
    <xdr:to>
      <xdr:col>7</xdr:col>
      <xdr:colOff>476250</xdr:colOff>
      <xdr:row>2</xdr:row>
      <xdr:rowOff>4350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DDE693D-4AE6-44E2-8D10-05C5BB19212A}"/>
            </a:ext>
          </a:extLst>
        </xdr:cNvPr>
        <xdr:cNvSpPr txBox="1"/>
      </xdr:nvSpPr>
      <xdr:spPr>
        <a:xfrm>
          <a:off x="9524" y="438150"/>
          <a:ext cx="4181476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 b="1">
              <a:solidFill>
                <a:schemeClr val="bg1"/>
              </a:solidFill>
            </a:rPr>
            <a:t>ACOMPANHAMENTO</a:t>
          </a:r>
          <a:r>
            <a:rPr lang="pt-BR" sz="1400" b="1" baseline="0">
              <a:solidFill>
                <a:schemeClr val="bg1"/>
              </a:solidFill>
            </a:rPr>
            <a:t> DE VALORES MENSAL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281904</xdr:colOff>
      <xdr:row>0</xdr:row>
      <xdr:rowOff>435175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EDB431-E6F4-4B33-8941-3CF12324E5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00" b="29400"/>
        <a:stretch/>
      </xdr:blipFill>
      <xdr:spPr>
        <a:xfrm>
          <a:off x="0" y="0"/>
          <a:ext cx="939129" cy="435175"/>
        </a:xfrm>
        <a:prstGeom prst="rect">
          <a:avLst/>
        </a:prstGeom>
      </xdr:spPr>
    </xdr:pic>
    <xdr:clientData/>
  </xdr:twoCellAnchor>
  <xdr:twoCellAnchor editAs="absolute">
    <xdr:from>
      <xdr:col>5</xdr:col>
      <xdr:colOff>472076</xdr:colOff>
      <xdr:row>0</xdr:row>
      <xdr:rowOff>2673</xdr:rowOff>
    </xdr:from>
    <xdr:to>
      <xdr:col>13</xdr:col>
      <xdr:colOff>488019</xdr:colOff>
      <xdr:row>0</xdr:row>
      <xdr:rowOff>414455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FC698411-9E2F-43F5-8A02-81C54CC08936}"/>
            </a:ext>
          </a:extLst>
        </xdr:cNvPr>
        <xdr:cNvSpPr/>
      </xdr:nvSpPr>
      <xdr:spPr>
        <a:xfrm>
          <a:off x="2929526" y="2673"/>
          <a:ext cx="4149793" cy="41178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BÔNUS E INFORMAÇÕES ADICIONAIS</a:t>
          </a:r>
        </a:p>
      </xdr:txBody>
    </xdr:sp>
    <xdr:clientData/>
  </xdr:twoCellAnchor>
  <xdr:twoCellAnchor editAs="absolute">
    <xdr:from>
      <xdr:col>5</xdr:col>
      <xdr:colOff>339725</xdr:colOff>
      <xdr:row>2</xdr:row>
      <xdr:rowOff>34925</xdr:rowOff>
    </xdr:from>
    <xdr:to>
      <xdr:col>9</xdr:col>
      <xdr:colOff>815618</xdr:colOff>
      <xdr:row>17</xdr:row>
      <xdr:rowOff>129818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E9AF856-D9D3-4241-B13B-9FBA0ADEF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7175" y="720725"/>
          <a:ext cx="2876193" cy="2857143"/>
        </a:xfrm>
        <a:prstGeom prst="rect">
          <a:avLst/>
        </a:prstGeom>
      </xdr:spPr>
    </xdr:pic>
    <xdr:clientData/>
  </xdr:twoCellAnchor>
  <xdr:twoCellAnchor editAs="absolute">
    <xdr:from>
      <xdr:col>16</xdr:col>
      <xdr:colOff>363500</xdr:colOff>
      <xdr:row>2</xdr:row>
      <xdr:rowOff>34925</xdr:rowOff>
    </xdr:from>
    <xdr:to>
      <xdr:col>21</xdr:col>
      <xdr:colOff>191693</xdr:colOff>
      <xdr:row>17</xdr:row>
      <xdr:rowOff>129818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24B150C-F9C0-430F-81B1-734E7E295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55025" y="720725"/>
          <a:ext cx="2847618" cy="2857143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2</xdr:row>
      <xdr:rowOff>34925</xdr:rowOff>
    </xdr:from>
    <xdr:to>
      <xdr:col>5</xdr:col>
      <xdr:colOff>399693</xdr:colOff>
      <xdr:row>17</xdr:row>
      <xdr:rowOff>129818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2D85ACE-977D-4B22-AFE2-1C8D55C6E122}"/>
            </a:ext>
          </a:extLst>
        </xdr:cNvPr>
        <xdr:cNvGrpSpPr/>
      </xdr:nvGrpSpPr>
      <xdr:grpSpPr>
        <a:xfrm>
          <a:off x="0" y="720725"/>
          <a:ext cx="2857143" cy="2857143"/>
          <a:chOff x="0" y="714375"/>
          <a:chExt cx="2857143" cy="2857143"/>
        </a:xfrm>
      </xdr:grpSpPr>
      <xdr:pic>
        <xdr:nvPicPr>
          <xdr:cNvPr id="7" name="Imagem 6">
            <a:extLst>
              <a:ext uri="{FF2B5EF4-FFF2-40B4-BE49-F238E27FC236}">
                <a16:creationId xmlns:a16="http://schemas.microsoft.com/office/drawing/2014/main" id="{C6C81AA9-5BAC-6464-98B9-ABC44BC833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14375"/>
            <a:ext cx="2857143" cy="2857143"/>
          </a:xfrm>
          <a:prstGeom prst="rect">
            <a:avLst/>
          </a:prstGeom>
        </xdr:spPr>
      </xdr:pic>
      <xdr:sp macro="" textlink="">
        <xdr:nvSpPr>
          <xdr:cNvPr id="8" name="CaixaDeTexto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3A83407-EB41-D636-FB1A-15197FB3CF68}"/>
              </a:ext>
            </a:extLst>
          </xdr:cNvPr>
          <xdr:cNvSpPr txBox="1"/>
        </xdr:nvSpPr>
        <xdr:spPr>
          <a:xfrm>
            <a:off x="847726" y="3152775"/>
            <a:ext cx="1143000" cy="257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t-BR" sz="1100"/>
          </a:p>
        </xdr:txBody>
      </xdr:sp>
    </xdr:grpSp>
    <xdr:clientData/>
  </xdr:twoCellAnchor>
  <xdr:twoCellAnchor editAs="absolute">
    <xdr:from>
      <xdr:col>12</xdr:col>
      <xdr:colOff>775</xdr:colOff>
      <xdr:row>2</xdr:row>
      <xdr:rowOff>34925</xdr:rowOff>
    </xdr:from>
    <xdr:to>
      <xdr:col>16</xdr:col>
      <xdr:colOff>454443</xdr:colOff>
      <xdr:row>17</xdr:row>
      <xdr:rowOff>129818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93DD9912-6516-43BC-A0ED-F6896EE45559}"/>
            </a:ext>
          </a:extLst>
        </xdr:cNvPr>
        <xdr:cNvGrpSpPr/>
      </xdr:nvGrpSpPr>
      <xdr:grpSpPr>
        <a:xfrm>
          <a:off x="5992000" y="720725"/>
          <a:ext cx="2853968" cy="2857143"/>
          <a:chOff x="9246375" y="731025"/>
          <a:chExt cx="2857143" cy="2857143"/>
        </a:xfrm>
      </xdr:grpSpPr>
      <xdr:pic>
        <xdr:nvPicPr>
          <xdr:cNvPr id="10" name="Imagem 9">
            <a:extLst>
              <a:ext uri="{FF2B5EF4-FFF2-40B4-BE49-F238E27FC236}">
                <a16:creationId xmlns:a16="http://schemas.microsoft.com/office/drawing/2014/main" id="{16250A99-C7B9-BD62-18BF-26EFB707B1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6375" y="731025"/>
            <a:ext cx="2857143" cy="2857143"/>
          </a:xfrm>
          <a:prstGeom prst="rect">
            <a:avLst/>
          </a:prstGeom>
        </xdr:spPr>
      </xdr:pic>
      <xdr:sp macro="" textlink="">
        <xdr:nvSpPr>
          <xdr:cNvPr id="11" name="CaixaDeTexto 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C1C86B7-8C43-2E43-B461-5CBE6522C7E4}"/>
              </a:ext>
            </a:extLst>
          </xdr:cNvPr>
          <xdr:cNvSpPr txBox="1"/>
        </xdr:nvSpPr>
        <xdr:spPr>
          <a:xfrm>
            <a:off x="9429750" y="3152775"/>
            <a:ext cx="2495550" cy="257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t-BR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76A1E0-0088-45E8-B695-63E76C841E50}" name="Tab_faturas" displayName="Tab_faturas" ref="B5:W15" totalsRowCount="1" headerRowDxfId="46" dataDxfId="45" totalsRowDxfId="44" headerRowCellStyle="Normal 2" dataCellStyle="Normal 2">
  <autoFilter ref="B5:W14" xr:uid="{22A1F498-D1C4-4C5B-B4A8-A3B699E0B878}"/>
  <sortState xmlns:xlrd2="http://schemas.microsoft.com/office/spreadsheetml/2017/richdata2" ref="B6:W14">
    <sortCondition ref="B6:B14"/>
  </sortState>
  <tableColumns count="22">
    <tableColumn id="1" xr3:uid="{044745A8-1C71-491C-8BE6-051FF8D8112C}" name="CARTÃO" totalsRowLabel="Total" dataDxfId="43" totalsRowDxfId="42" dataCellStyle="Normal 2"/>
    <tableColumn id="2" xr3:uid="{D19F8972-BA91-41EB-A790-8B304FBFBBE4}" name="DATA COMPRA" dataDxfId="41" totalsRowDxfId="40" dataCellStyle="Normal 2"/>
    <tableColumn id="30" xr3:uid="{CF1EC9F8-794D-4F9A-8031-DBC0D8F7DBA3}" name="DESCRIÇÃO" dataDxfId="39" totalsRowDxfId="38" dataCellStyle="Normal 2"/>
    <tableColumn id="35" xr3:uid="{C53436B0-1C59-4A05-B3AB-8D9F978EACE4}" name="VALOR TOTAL" dataDxfId="37" totalsRowDxfId="36" dataCellStyle="Moeda"/>
    <tableColumn id="34" xr3:uid="{B5FAFB5D-0F14-40AE-9C97-CBF23E4798C6}" name="QTD PARCELAS" dataDxfId="35" totalsRowDxfId="34" dataCellStyle="Normal 2"/>
    <tableColumn id="31" xr3:uid="{78F56452-58AF-4D36-A590-9E91BECB3A10}" name="A PARTIR DO MÊS" dataDxfId="33" totalsRowDxfId="32" dataCellStyle="Normal 2"/>
    <tableColumn id="4" xr3:uid="{B0794EA4-AE3E-43E3-8E2B-1864A68167C4}" name="PARCELAS RESTANTES" dataDxfId="31" totalsRowDxfId="30" dataCellStyle="Normal 2"/>
    <tableColumn id="6" xr3:uid="{9DCD5E87-3522-4C89-A130-0E66844FC792}" name="JAN/23" totalsRowFunction="sum" dataDxfId="29" totalsRowDxfId="28" dataCellStyle="Moeda">
      <calculatedColumnFormula>IF(Tab_faturas[[#This Row],[A PARTIR DO MÊS]]&lt;=J$4,IF(Tab_faturas[[#This Row],[APOIO FÓRMULA ]]&gt;=J$4,Tab_faturas[[#This Row],[VALOR PARCELA]],""),"")</calculatedColumnFormula>
    </tableColumn>
    <tableColumn id="7" xr3:uid="{AE714D2B-03AF-4267-8E88-B8CC96C8A4CA}" name="FEV/23" totalsRowFunction="sum" dataDxfId="27" totalsRowDxfId="26" dataCellStyle="Moeda">
      <calculatedColumnFormula>IF(Tab_faturas[[#This Row],[A PARTIR DO MÊS]]&lt;=K$4,IF(Tab_faturas[[#This Row],[APOIO FÓRMULA ]]&gt;=K$4,Tab_faturas[[#This Row],[VALOR PARCELA]],""),"")</calculatedColumnFormula>
    </tableColumn>
    <tableColumn id="8" xr3:uid="{09DF9DE6-7BA1-4404-A843-E15BE9CCAED6}" name="MAR/23" totalsRowFunction="sum" dataDxfId="25" totalsRowDxfId="24" dataCellStyle="Moeda">
      <calculatedColumnFormula>IF(Tab_faturas[[#This Row],[A PARTIR DO MÊS]]&lt;=L$4,IF(Tab_faturas[[#This Row],[APOIO FÓRMULA ]]&gt;=L$4,Tab_faturas[[#This Row],[VALOR PARCELA]],""),"")</calculatedColumnFormula>
    </tableColumn>
    <tableColumn id="9" xr3:uid="{53057B14-0CF0-47C0-B345-98BD1B7981B8}" name="ABR/23" totalsRowFunction="sum" dataDxfId="23" totalsRowDxfId="22" dataCellStyle="Moeda">
      <calculatedColumnFormula>IF(Tab_faturas[[#This Row],[A PARTIR DO MÊS]]&lt;=M$4,IF(Tab_faturas[[#This Row],[APOIO FÓRMULA ]]&gt;=M$4,Tab_faturas[[#This Row],[VALOR PARCELA]],""),"")</calculatedColumnFormula>
    </tableColumn>
    <tableColumn id="10" xr3:uid="{7AB834CC-3A83-48C7-BEA0-6F0BA97579F6}" name="MAI/23" totalsRowFunction="sum" dataDxfId="21" totalsRowDxfId="20" dataCellStyle="Moeda">
      <calculatedColumnFormula>IF(Tab_faturas[[#This Row],[A PARTIR DO MÊS]]&lt;=N$4,IF(Tab_faturas[[#This Row],[APOIO FÓRMULA ]]&gt;=N$4,Tab_faturas[[#This Row],[VALOR PARCELA]],""),"")</calculatedColumnFormula>
    </tableColumn>
    <tableColumn id="11" xr3:uid="{97D23B72-D951-4A07-B442-DE2EB9FEF613}" name="JUN/23" totalsRowFunction="sum" dataDxfId="19" totalsRowDxfId="18" dataCellStyle="Moeda">
      <calculatedColumnFormula>IF(Tab_faturas[[#This Row],[A PARTIR DO MÊS]]&lt;=O$4,IF(Tab_faturas[[#This Row],[APOIO FÓRMULA ]]&gt;=O$4,Tab_faturas[[#This Row],[VALOR PARCELA]],""),"")</calculatedColumnFormula>
    </tableColumn>
    <tableColumn id="12" xr3:uid="{3CB7EDD6-A821-4A0C-96C1-61D63098EB4F}" name="JUL/23" totalsRowFunction="sum" dataDxfId="17" totalsRowDxfId="16" dataCellStyle="Moeda">
      <calculatedColumnFormula>IF(Tab_faturas[[#This Row],[A PARTIR DO MÊS]]&lt;=P$4,IF(Tab_faturas[[#This Row],[APOIO FÓRMULA ]]&gt;=P$4,Tab_faturas[[#This Row],[VALOR PARCELA]],""),"")</calculatedColumnFormula>
    </tableColumn>
    <tableColumn id="13" xr3:uid="{D8915D3C-C00D-4B47-9DCB-654AA4936406}" name="AGO/23" totalsRowFunction="sum" dataDxfId="15" totalsRowDxfId="14" dataCellStyle="Moeda">
      <calculatedColumnFormula>IF(Tab_faturas[[#This Row],[A PARTIR DO MÊS]]&lt;=Q$4,IF(Tab_faturas[[#This Row],[APOIO FÓRMULA ]]&gt;=Q$4,Tab_faturas[[#This Row],[VALOR PARCELA]],""),"")</calculatedColumnFormula>
    </tableColumn>
    <tableColumn id="14" xr3:uid="{A293FA97-9515-4031-9F16-DF90051EACAE}" name="SET/23" totalsRowFunction="sum" dataDxfId="13" totalsRowDxfId="12" dataCellStyle="Moeda">
      <calculatedColumnFormula>IF(Tab_faturas[[#This Row],[A PARTIR DO MÊS]]&lt;=R$4,IF(Tab_faturas[[#This Row],[APOIO FÓRMULA ]]&gt;=R$4,Tab_faturas[[#This Row],[VALOR PARCELA]],""),"")</calculatedColumnFormula>
    </tableColumn>
    <tableColumn id="15" xr3:uid="{5EEFC1F2-56EB-4986-89BF-013697ED2DAE}" name="OUT/23" totalsRowFunction="sum" dataDxfId="11" totalsRowDxfId="10" dataCellStyle="Moeda">
      <calculatedColumnFormula>IF(Tab_faturas[[#This Row],[A PARTIR DO MÊS]]&lt;=S$4,IF(Tab_faturas[[#This Row],[APOIO FÓRMULA ]]&gt;=S$4,Tab_faturas[[#This Row],[VALOR PARCELA]],""),"")</calculatedColumnFormula>
    </tableColumn>
    <tableColumn id="16" xr3:uid="{75378E93-94F3-4CC1-898A-B4CABEDBEA22}" name="NOV/23" totalsRowFunction="sum" dataDxfId="9" totalsRowDxfId="8" dataCellStyle="Moeda">
      <calculatedColumnFormula>IF(Tab_faturas[[#This Row],[A PARTIR DO MÊS]]&lt;=T$4,IF(Tab_faturas[[#This Row],[APOIO FÓRMULA ]]&gt;=T$4,Tab_faturas[[#This Row],[VALOR PARCELA]],""),"")</calculatedColumnFormula>
    </tableColumn>
    <tableColumn id="17" xr3:uid="{C27E7C89-0250-4F94-8464-8D89E6A44FAC}" name="DEZ/23" totalsRowFunction="sum" dataDxfId="7" totalsRowDxfId="6" dataCellStyle="Moeda">
      <calculatedColumnFormula>IF(Tab_faturas[[#This Row],[A PARTIR DO MÊS]]&lt;=U$4,IF(Tab_faturas[[#This Row],[APOIO FÓRMULA ]]&gt;=U$4,Tab_faturas[[#This Row],[VALOR PARCELA]],""),"")</calculatedColumnFormula>
    </tableColumn>
    <tableColumn id="32" xr3:uid="{13BFAF8C-5CCF-470E-AEA1-21479ADD3771}" name="APOIO FÓRMULA " dataDxfId="5" totalsRowDxfId="4" dataCellStyle="Normal 2">
      <calculatedColumnFormula>Tab_faturas[[#This Row],[A PARTIR DO MÊS]]+Tab_faturas[[#This Row],[PARCELAS RESTANTES]]-1</calculatedColumnFormula>
    </tableColumn>
    <tableColumn id="3" xr3:uid="{1D99B126-6D76-4F4E-BA7E-043B0CCC5DFC}" name="VALOR PARCELA" dataDxfId="3" totalsRowDxfId="2" dataCellStyle="Moeda">
      <calculatedColumnFormula>IF(Tab_faturas[[#This Row],[VALOR TOTAL]]="","",Tab_faturas[[#This Row],[VALOR TOTAL]]/Tab_faturas[[#This Row],[QTD PARCELAS]])</calculatedColumnFormula>
    </tableColumn>
    <tableColumn id="5" xr3:uid="{5B61F1F5-7F80-49FA-98B6-92AD1FF0B88C}" name="PARCELAS PRÓX. PERÍODO" dataDxfId="1" totalsRowDxfId="0" dataCellStyle="Normal 2">
      <calculatedColumnFormula>IF(Tab_faturas[[#This Row],[PARCELAS RESTANTES]]-(12-Tab_faturas[[#This Row],[A PARTIR DO MÊS]]+1)&lt;0,0,Tab_faturas[[#This Row],[PARCELAS RESTANTES]]-(12-Tab_faturas[[#This Row],[A PARTIR DO MÊS]]+1))</calculatedColumnFormula>
    </tableColumn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axplanilhas.com.br/formulario-de-planilhas-personalizadas/" TargetMode="External"/><Relationship Id="rId1" Type="http://schemas.openxmlformats.org/officeDocument/2006/relationships/hyperlink" Target="https://maxplanilhas.com.br/loja-completa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7E5C-1A34-42F9-ABB0-F88F6765A101}">
  <dimension ref="B1:W15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ColWidth="9.140625" defaultRowHeight="15" customHeight="1" x14ac:dyDescent="0.2"/>
  <cols>
    <col min="1" max="1" width="0.85546875" style="5" customWidth="1"/>
    <col min="2" max="2" width="13.85546875" style="5" customWidth="1"/>
    <col min="3" max="3" width="12.140625" style="5" customWidth="1"/>
    <col min="4" max="4" width="23.140625" style="6" bestFit="1" customWidth="1"/>
    <col min="5" max="5" width="16.42578125" style="6" bestFit="1" customWidth="1"/>
    <col min="6" max="6" width="11.5703125" style="7" customWidth="1"/>
    <col min="7" max="7" width="10.5703125" style="5" customWidth="1"/>
    <col min="8" max="8" width="12.5703125" style="6" customWidth="1"/>
    <col min="9" max="9" width="11.42578125" style="5" bestFit="1" customWidth="1"/>
    <col min="10" max="10" width="11.28515625" style="5" bestFit="1" customWidth="1"/>
    <col min="11" max="11" width="12.140625" style="6" bestFit="1" customWidth="1"/>
    <col min="12" max="12" width="11.5703125" style="5" bestFit="1" customWidth="1"/>
    <col min="13" max="13" width="11.5703125" style="6" bestFit="1" customWidth="1"/>
    <col min="14" max="14" width="11.42578125" style="5" bestFit="1" customWidth="1"/>
    <col min="15" max="15" width="11" style="6" bestFit="1" customWidth="1"/>
    <col min="16" max="16" width="12" style="5" bestFit="1" customWidth="1"/>
    <col min="17" max="17" width="11" style="6" bestFit="1" customWidth="1"/>
    <col min="18" max="18" width="11.7109375" style="5" bestFit="1" customWidth="1"/>
    <col min="19" max="19" width="12.140625" style="6" bestFit="1" customWidth="1"/>
    <col min="20" max="20" width="11.28515625" style="5" bestFit="1" customWidth="1"/>
    <col min="21" max="21" width="12.42578125" style="6" hidden="1" customWidth="1"/>
    <col min="22" max="22" width="12.28515625" style="5" hidden="1" customWidth="1"/>
    <col min="23" max="23" width="13.140625" style="5" customWidth="1"/>
    <col min="24" max="16384" width="9.140625" style="5"/>
  </cols>
  <sheetData>
    <row r="1" spans="2:23" s="20" customFormat="1" ht="35.1" customHeight="1" x14ac:dyDescent="0.25">
      <c r="B1" s="19"/>
    </row>
    <row r="2" spans="2:23" s="27" customFormat="1" ht="20.100000000000001" customHeight="1" x14ac:dyDescent="0.25"/>
    <row r="3" spans="2:23" ht="3.95" customHeight="1" x14ac:dyDescent="0.2">
      <c r="D3" s="5"/>
      <c r="E3" s="5"/>
      <c r="F3" s="5"/>
      <c r="H3" s="5"/>
      <c r="K3" s="5"/>
      <c r="M3" s="5"/>
      <c r="O3" s="5"/>
      <c r="Q3" s="5"/>
      <c r="S3" s="5"/>
      <c r="U3" s="5"/>
    </row>
    <row r="4" spans="2:23" s="3" customFormat="1" ht="3.95" customHeight="1" x14ac:dyDescent="0.2">
      <c r="B4" s="1"/>
      <c r="C4" s="2"/>
      <c r="D4" s="2"/>
      <c r="E4" s="2"/>
      <c r="F4" s="2"/>
      <c r="G4" s="2"/>
      <c r="H4" s="2"/>
      <c r="I4" s="2"/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>
        <v>9</v>
      </c>
      <c r="S4" s="2">
        <v>10</v>
      </c>
      <c r="T4" s="2">
        <v>11</v>
      </c>
      <c r="U4" s="2">
        <v>12</v>
      </c>
    </row>
    <row r="5" spans="2:23" ht="30" customHeight="1" x14ac:dyDescent="0.2"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6</v>
      </c>
      <c r="H5" s="22" t="s">
        <v>7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1" t="s">
        <v>36</v>
      </c>
      <c r="V5" s="11" t="s">
        <v>5</v>
      </c>
      <c r="W5" s="11" t="s">
        <v>8</v>
      </c>
    </row>
    <row r="6" spans="2:23" ht="15" customHeight="1" x14ac:dyDescent="0.2">
      <c r="B6" s="8" t="s">
        <v>12</v>
      </c>
      <c r="C6" s="12">
        <v>44869</v>
      </c>
      <c r="D6" s="8" t="s">
        <v>15</v>
      </c>
      <c r="E6" s="13">
        <v>100.7</v>
      </c>
      <c r="F6" s="9">
        <v>10</v>
      </c>
      <c r="G6" s="14">
        <v>1</v>
      </c>
      <c r="H6" s="14">
        <v>9</v>
      </c>
      <c r="I6" s="4">
        <f>IF(Tab_faturas[[#This Row],[A PARTIR DO MÊS]]&lt;=J$4,IF(Tab_faturas[[#This Row],[APOIO FÓRMULA ]]&gt;=J$4,Tab_faturas[[#This Row],[VALOR PARCELA]],""),"")</f>
        <v>10.07</v>
      </c>
      <c r="J6" s="4">
        <f>IF(Tab_faturas[[#This Row],[A PARTIR DO MÊS]]&lt;=K$4,IF(Tab_faturas[[#This Row],[APOIO FÓRMULA ]]&gt;=K$4,Tab_faturas[[#This Row],[VALOR PARCELA]],""),"")</f>
        <v>10.07</v>
      </c>
      <c r="K6" s="4">
        <f>IF(Tab_faturas[[#This Row],[A PARTIR DO MÊS]]&lt;=L$4,IF(Tab_faturas[[#This Row],[APOIO FÓRMULA ]]&gt;=L$4,Tab_faturas[[#This Row],[VALOR PARCELA]],""),"")</f>
        <v>10.07</v>
      </c>
      <c r="L6" s="4">
        <f>IF(Tab_faturas[[#This Row],[A PARTIR DO MÊS]]&lt;=M$4,IF(Tab_faturas[[#This Row],[APOIO FÓRMULA ]]&gt;=M$4,Tab_faturas[[#This Row],[VALOR PARCELA]],""),"")</f>
        <v>10.07</v>
      </c>
      <c r="M6" s="4">
        <f>IF(Tab_faturas[[#This Row],[A PARTIR DO MÊS]]&lt;=N$4,IF(Tab_faturas[[#This Row],[APOIO FÓRMULA ]]&gt;=N$4,Tab_faturas[[#This Row],[VALOR PARCELA]],""),"")</f>
        <v>10.07</v>
      </c>
      <c r="N6" s="4">
        <f>IF(Tab_faturas[[#This Row],[A PARTIR DO MÊS]]&lt;=O$4,IF(Tab_faturas[[#This Row],[APOIO FÓRMULA ]]&gt;=O$4,Tab_faturas[[#This Row],[VALOR PARCELA]],""),"")</f>
        <v>10.07</v>
      </c>
      <c r="O6" s="4">
        <f>IF(Tab_faturas[[#This Row],[A PARTIR DO MÊS]]&lt;=P$4,IF(Tab_faturas[[#This Row],[APOIO FÓRMULA ]]&gt;=P$4,Tab_faturas[[#This Row],[VALOR PARCELA]],""),"")</f>
        <v>10.07</v>
      </c>
      <c r="P6" s="4">
        <f>IF(Tab_faturas[[#This Row],[A PARTIR DO MÊS]]&lt;=Q$4,IF(Tab_faturas[[#This Row],[APOIO FÓRMULA ]]&gt;=Q$4,Tab_faturas[[#This Row],[VALOR PARCELA]],""),"")</f>
        <v>10.07</v>
      </c>
      <c r="Q6" s="4">
        <f>IF(Tab_faturas[[#This Row],[A PARTIR DO MÊS]]&lt;=R$4,IF(Tab_faturas[[#This Row],[APOIO FÓRMULA ]]&gt;=R$4,Tab_faturas[[#This Row],[VALOR PARCELA]],""),"")</f>
        <v>10.07</v>
      </c>
      <c r="R6" s="4" t="str">
        <f>IF(Tab_faturas[[#This Row],[A PARTIR DO MÊS]]&lt;=S$4,IF(Tab_faturas[[#This Row],[APOIO FÓRMULA ]]&gt;=S$4,Tab_faturas[[#This Row],[VALOR PARCELA]],""),"")</f>
        <v/>
      </c>
      <c r="S6" s="4" t="str">
        <f>IF(Tab_faturas[[#This Row],[A PARTIR DO MÊS]]&lt;=T$4,IF(Tab_faturas[[#This Row],[APOIO FÓRMULA ]]&gt;=T$4,Tab_faturas[[#This Row],[VALOR PARCELA]],""),"")</f>
        <v/>
      </c>
      <c r="T6" s="4" t="str">
        <f>IF(Tab_faturas[[#This Row],[A PARTIR DO MÊS]]&lt;=U$4,IF(Tab_faturas[[#This Row],[APOIO FÓRMULA ]]&gt;=U$4,Tab_faturas[[#This Row],[VALOR PARCELA]],""),"")</f>
        <v/>
      </c>
      <c r="U6" s="14">
        <f>Tab_faturas[[#This Row],[A PARTIR DO MÊS]]+Tab_faturas[[#This Row],[PARCELAS RESTANTES]]-1</f>
        <v>9</v>
      </c>
      <c r="V6" s="4">
        <f>IF(Tab_faturas[[#This Row],[VALOR TOTAL]]="","",Tab_faturas[[#This Row],[VALOR TOTAL]]/Tab_faturas[[#This Row],[QTD PARCELAS]])</f>
        <v>10.07</v>
      </c>
      <c r="W6" s="9">
        <f>IF(Tab_faturas[[#This Row],[PARCELAS RESTANTES]]-(12-Tab_faturas[[#This Row],[A PARTIR DO MÊS]]+1)&lt;0,0,Tab_faturas[[#This Row],[PARCELAS RESTANTES]]-(12-Tab_faturas[[#This Row],[A PARTIR DO MÊS]]+1))</f>
        <v>0</v>
      </c>
    </row>
    <row r="7" spans="2:23" ht="15" customHeight="1" x14ac:dyDescent="0.2">
      <c r="B7" s="8" t="s">
        <v>12</v>
      </c>
      <c r="C7" s="12">
        <v>44891</v>
      </c>
      <c r="D7" s="8" t="s">
        <v>13</v>
      </c>
      <c r="E7" s="13">
        <v>216</v>
      </c>
      <c r="F7" s="9">
        <v>23</v>
      </c>
      <c r="G7" s="14">
        <v>1</v>
      </c>
      <c r="H7" s="14">
        <v>23</v>
      </c>
      <c r="I7" s="4">
        <f>IF(Tab_faturas[[#This Row],[A PARTIR DO MÊS]]&lt;=J$4,IF(Tab_faturas[[#This Row],[APOIO FÓRMULA ]]&gt;=J$4,Tab_faturas[[#This Row],[VALOR PARCELA]],""),"")</f>
        <v>9.3913043478260878</v>
      </c>
      <c r="J7" s="4">
        <f>IF(Tab_faturas[[#This Row],[A PARTIR DO MÊS]]&lt;=K$4,IF(Tab_faturas[[#This Row],[APOIO FÓRMULA ]]&gt;=K$4,Tab_faturas[[#This Row],[VALOR PARCELA]],""),"")</f>
        <v>9.3913043478260878</v>
      </c>
      <c r="K7" s="4">
        <f>IF(Tab_faturas[[#This Row],[A PARTIR DO MÊS]]&lt;=L$4,IF(Tab_faturas[[#This Row],[APOIO FÓRMULA ]]&gt;=L$4,Tab_faturas[[#This Row],[VALOR PARCELA]],""),"")</f>
        <v>9.3913043478260878</v>
      </c>
      <c r="L7" s="4">
        <f>IF(Tab_faturas[[#This Row],[A PARTIR DO MÊS]]&lt;=M$4,IF(Tab_faturas[[#This Row],[APOIO FÓRMULA ]]&gt;=M$4,Tab_faturas[[#This Row],[VALOR PARCELA]],""),"")</f>
        <v>9.3913043478260878</v>
      </c>
      <c r="M7" s="4">
        <f>IF(Tab_faturas[[#This Row],[A PARTIR DO MÊS]]&lt;=N$4,IF(Tab_faturas[[#This Row],[APOIO FÓRMULA ]]&gt;=N$4,Tab_faturas[[#This Row],[VALOR PARCELA]],""),"")</f>
        <v>9.3913043478260878</v>
      </c>
      <c r="N7" s="4">
        <f>IF(Tab_faturas[[#This Row],[A PARTIR DO MÊS]]&lt;=O$4,IF(Tab_faturas[[#This Row],[APOIO FÓRMULA ]]&gt;=O$4,Tab_faturas[[#This Row],[VALOR PARCELA]],""),"")</f>
        <v>9.3913043478260878</v>
      </c>
      <c r="O7" s="4">
        <f>IF(Tab_faturas[[#This Row],[A PARTIR DO MÊS]]&lt;=P$4,IF(Tab_faturas[[#This Row],[APOIO FÓRMULA ]]&gt;=P$4,Tab_faturas[[#This Row],[VALOR PARCELA]],""),"")</f>
        <v>9.3913043478260878</v>
      </c>
      <c r="P7" s="4">
        <f>IF(Tab_faturas[[#This Row],[A PARTIR DO MÊS]]&lt;=Q$4,IF(Tab_faturas[[#This Row],[APOIO FÓRMULA ]]&gt;=Q$4,Tab_faturas[[#This Row],[VALOR PARCELA]],""),"")</f>
        <v>9.3913043478260878</v>
      </c>
      <c r="Q7" s="4">
        <f>IF(Tab_faturas[[#This Row],[A PARTIR DO MÊS]]&lt;=R$4,IF(Tab_faturas[[#This Row],[APOIO FÓRMULA ]]&gt;=R$4,Tab_faturas[[#This Row],[VALOR PARCELA]],""),"")</f>
        <v>9.3913043478260878</v>
      </c>
      <c r="R7" s="4">
        <f>IF(Tab_faturas[[#This Row],[A PARTIR DO MÊS]]&lt;=S$4,IF(Tab_faturas[[#This Row],[APOIO FÓRMULA ]]&gt;=S$4,Tab_faturas[[#This Row],[VALOR PARCELA]],""),"")</f>
        <v>9.3913043478260878</v>
      </c>
      <c r="S7" s="4">
        <f>IF(Tab_faturas[[#This Row],[A PARTIR DO MÊS]]&lt;=T$4,IF(Tab_faturas[[#This Row],[APOIO FÓRMULA ]]&gt;=T$4,Tab_faturas[[#This Row],[VALOR PARCELA]],""),"")</f>
        <v>9.3913043478260878</v>
      </c>
      <c r="T7" s="4">
        <f>IF(Tab_faturas[[#This Row],[A PARTIR DO MÊS]]&lt;=U$4,IF(Tab_faturas[[#This Row],[APOIO FÓRMULA ]]&gt;=U$4,Tab_faturas[[#This Row],[VALOR PARCELA]],""),"")</f>
        <v>9.3913043478260878</v>
      </c>
      <c r="U7" s="14">
        <f>Tab_faturas[[#This Row],[A PARTIR DO MÊS]]+Tab_faturas[[#This Row],[PARCELAS RESTANTES]]-1</f>
        <v>23</v>
      </c>
      <c r="V7" s="4">
        <f>IF(Tab_faturas[[#This Row],[VALOR TOTAL]]="","",Tab_faturas[[#This Row],[VALOR TOTAL]]/Tab_faturas[[#This Row],[QTD PARCELAS]])</f>
        <v>9.3913043478260878</v>
      </c>
      <c r="W7" s="9">
        <f>IF(Tab_faturas[[#This Row],[PARCELAS RESTANTES]]-(12-Tab_faturas[[#This Row],[A PARTIR DO MÊS]]+1)&lt;0,0,Tab_faturas[[#This Row],[PARCELAS RESTANTES]]-(12-Tab_faturas[[#This Row],[A PARTIR DO MÊS]]+1))</f>
        <v>11</v>
      </c>
    </row>
    <row r="8" spans="2:23" ht="15" customHeight="1" x14ac:dyDescent="0.2">
      <c r="B8" s="8" t="s">
        <v>12</v>
      </c>
      <c r="C8" s="12">
        <v>44889</v>
      </c>
      <c r="D8" s="8" t="s">
        <v>16</v>
      </c>
      <c r="E8" s="13">
        <v>159</v>
      </c>
      <c r="F8" s="9">
        <v>10</v>
      </c>
      <c r="G8" s="14">
        <v>1</v>
      </c>
      <c r="H8" s="14">
        <v>9</v>
      </c>
      <c r="I8" s="4">
        <f>IF(Tab_faturas[[#This Row],[A PARTIR DO MÊS]]&lt;=J$4,IF(Tab_faturas[[#This Row],[APOIO FÓRMULA ]]&gt;=J$4,Tab_faturas[[#This Row],[VALOR PARCELA]],""),"")</f>
        <v>15.9</v>
      </c>
      <c r="J8" s="4">
        <f>IF(Tab_faturas[[#This Row],[A PARTIR DO MÊS]]&lt;=K$4,IF(Tab_faturas[[#This Row],[APOIO FÓRMULA ]]&gt;=K$4,Tab_faturas[[#This Row],[VALOR PARCELA]],""),"")</f>
        <v>15.9</v>
      </c>
      <c r="K8" s="4">
        <f>IF(Tab_faturas[[#This Row],[A PARTIR DO MÊS]]&lt;=L$4,IF(Tab_faturas[[#This Row],[APOIO FÓRMULA ]]&gt;=L$4,Tab_faturas[[#This Row],[VALOR PARCELA]],""),"")</f>
        <v>15.9</v>
      </c>
      <c r="L8" s="4">
        <f>IF(Tab_faturas[[#This Row],[A PARTIR DO MÊS]]&lt;=M$4,IF(Tab_faturas[[#This Row],[APOIO FÓRMULA ]]&gt;=M$4,Tab_faturas[[#This Row],[VALOR PARCELA]],""),"")</f>
        <v>15.9</v>
      </c>
      <c r="M8" s="4">
        <f>IF(Tab_faturas[[#This Row],[A PARTIR DO MÊS]]&lt;=N$4,IF(Tab_faturas[[#This Row],[APOIO FÓRMULA ]]&gt;=N$4,Tab_faturas[[#This Row],[VALOR PARCELA]],""),"")</f>
        <v>15.9</v>
      </c>
      <c r="N8" s="4">
        <f>IF(Tab_faturas[[#This Row],[A PARTIR DO MÊS]]&lt;=O$4,IF(Tab_faturas[[#This Row],[APOIO FÓRMULA ]]&gt;=O$4,Tab_faturas[[#This Row],[VALOR PARCELA]],""),"")</f>
        <v>15.9</v>
      </c>
      <c r="O8" s="4">
        <f>IF(Tab_faturas[[#This Row],[A PARTIR DO MÊS]]&lt;=P$4,IF(Tab_faturas[[#This Row],[APOIO FÓRMULA ]]&gt;=P$4,Tab_faturas[[#This Row],[VALOR PARCELA]],""),"")</f>
        <v>15.9</v>
      </c>
      <c r="P8" s="4">
        <f>IF(Tab_faturas[[#This Row],[A PARTIR DO MÊS]]&lt;=Q$4,IF(Tab_faturas[[#This Row],[APOIO FÓRMULA ]]&gt;=Q$4,Tab_faturas[[#This Row],[VALOR PARCELA]],""),"")</f>
        <v>15.9</v>
      </c>
      <c r="Q8" s="4">
        <f>IF(Tab_faturas[[#This Row],[A PARTIR DO MÊS]]&lt;=R$4,IF(Tab_faturas[[#This Row],[APOIO FÓRMULA ]]&gt;=R$4,Tab_faturas[[#This Row],[VALOR PARCELA]],""),"")</f>
        <v>15.9</v>
      </c>
      <c r="R8" s="4" t="str">
        <f>IF(Tab_faturas[[#This Row],[A PARTIR DO MÊS]]&lt;=S$4,IF(Tab_faturas[[#This Row],[APOIO FÓRMULA ]]&gt;=S$4,Tab_faturas[[#This Row],[VALOR PARCELA]],""),"")</f>
        <v/>
      </c>
      <c r="S8" s="4" t="str">
        <f>IF(Tab_faturas[[#This Row],[A PARTIR DO MÊS]]&lt;=T$4,IF(Tab_faturas[[#This Row],[APOIO FÓRMULA ]]&gt;=T$4,Tab_faturas[[#This Row],[VALOR PARCELA]],""),"")</f>
        <v/>
      </c>
      <c r="T8" s="4" t="str">
        <f>IF(Tab_faturas[[#This Row],[A PARTIR DO MÊS]]&lt;=U$4,IF(Tab_faturas[[#This Row],[APOIO FÓRMULA ]]&gt;=U$4,Tab_faturas[[#This Row],[VALOR PARCELA]],""),"")</f>
        <v/>
      </c>
      <c r="U8" s="14">
        <f>Tab_faturas[[#This Row],[A PARTIR DO MÊS]]+Tab_faturas[[#This Row],[PARCELAS RESTANTES]]-1</f>
        <v>9</v>
      </c>
      <c r="V8" s="4">
        <f>IF(Tab_faturas[[#This Row],[VALOR TOTAL]]="","",Tab_faturas[[#This Row],[VALOR TOTAL]]/Tab_faturas[[#This Row],[QTD PARCELAS]])</f>
        <v>15.9</v>
      </c>
      <c r="W8" s="9">
        <f>IF(Tab_faturas[[#This Row],[PARCELAS RESTANTES]]-(12-Tab_faturas[[#This Row],[A PARTIR DO MÊS]]+1)&lt;0,0,Tab_faturas[[#This Row],[PARCELAS RESTANTES]]-(12-Tab_faturas[[#This Row],[A PARTIR DO MÊS]]+1))</f>
        <v>0</v>
      </c>
    </row>
    <row r="9" spans="2:23" ht="15" customHeight="1" x14ac:dyDescent="0.2">
      <c r="B9" s="8" t="s">
        <v>12</v>
      </c>
      <c r="C9" s="12">
        <v>44919</v>
      </c>
      <c r="D9" s="8" t="s">
        <v>17</v>
      </c>
      <c r="E9" s="13">
        <v>298</v>
      </c>
      <c r="F9" s="9">
        <v>6</v>
      </c>
      <c r="G9" s="14">
        <v>1</v>
      </c>
      <c r="H9" s="14">
        <v>5</v>
      </c>
      <c r="I9" s="4">
        <f>IF(Tab_faturas[[#This Row],[A PARTIR DO MÊS]]&lt;=J$4,IF(Tab_faturas[[#This Row],[APOIO FÓRMULA ]]&gt;=J$4,Tab_faturas[[#This Row],[VALOR PARCELA]],""),"")</f>
        <v>49.666666666666664</v>
      </c>
      <c r="J9" s="4">
        <f>IF(Tab_faturas[[#This Row],[A PARTIR DO MÊS]]&lt;=K$4,IF(Tab_faturas[[#This Row],[APOIO FÓRMULA ]]&gt;=K$4,Tab_faturas[[#This Row],[VALOR PARCELA]],""),"")</f>
        <v>49.666666666666664</v>
      </c>
      <c r="K9" s="4">
        <f>IF(Tab_faturas[[#This Row],[A PARTIR DO MÊS]]&lt;=L$4,IF(Tab_faturas[[#This Row],[APOIO FÓRMULA ]]&gt;=L$4,Tab_faturas[[#This Row],[VALOR PARCELA]],""),"")</f>
        <v>49.666666666666664</v>
      </c>
      <c r="L9" s="4">
        <f>IF(Tab_faturas[[#This Row],[A PARTIR DO MÊS]]&lt;=M$4,IF(Tab_faturas[[#This Row],[APOIO FÓRMULA ]]&gt;=M$4,Tab_faturas[[#This Row],[VALOR PARCELA]],""),"")</f>
        <v>49.666666666666664</v>
      </c>
      <c r="M9" s="4">
        <f>IF(Tab_faturas[[#This Row],[A PARTIR DO MÊS]]&lt;=N$4,IF(Tab_faturas[[#This Row],[APOIO FÓRMULA ]]&gt;=N$4,Tab_faturas[[#This Row],[VALOR PARCELA]],""),"")</f>
        <v>49.666666666666664</v>
      </c>
      <c r="N9" s="4" t="str">
        <f>IF(Tab_faturas[[#This Row],[A PARTIR DO MÊS]]&lt;=O$4,IF(Tab_faturas[[#This Row],[APOIO FÓRMULA ]]&gt;=O$4,Tab_faturas[[#This Row],[VALOR PARCELA]],""),"")</f>
        <v/>
      </c>
      <c r="O9" s="4" t="str">
        <f>IF(Tab_faturas[[#This Row],[A PARTIR DO MÊS]]&lt;=P$4,IF(Tab_faturas[[#This Row],[APOIO FÓRMULA ]]&gt;=P$4,Tab_faturas[[#This Row],[VALOR PARCELA]],""),"")</f>
        <v/>
      </c>
      <c r="P9" s="4" t="str">
        <f>IF(Tab_faturas[[#This Row],[A PARTIR DO MÊS]]&lt;=Q$4,IF(Tab_faturas[[#This Row],[APOIO FÓRMULA ]]&gt;=Q$4,Tab_faturas[[#This Row],[VALOR PARCELA]],""),"")</f>
        <v/>
      </c>
      <c r="Q9" s="4" t="str">
        <f>IF(Tab_faturas[[#This Row],[A PARTIR DO MÊS]]&lt;=R$4,IF(Tab_faturas[[#This Row],[APOIO FÓRMULA ]]&gt;=R$4,Tab_faturas[[#This Row],[VALOR PARCELA]],""),"")</f>
        <v/>
      </c>
      <c r="R9" s="4" t="str">
        <f>IF(Tab_faturas[[#This Row],[A PARTIR DO MÊS]]&lt;=S$4,IF(Tab_faturas[[#This Row],[APOIO FÓRMULA ]]&gt;=S$4,Tab_faturas[[#This Row],[VALOR PARCELA]],""),"")</f>
        <v/>
      </c>
      <c r="S9" s="4" t="str">
        <f>IF(Tab_faturas[[#This Row],[A PARTIR DO MÊS]]&lt;=T$4,IF(Tab_faturas[[#This Row],[APOIO FÓRMULA ]]&gt;=T$4,Tab_faturas[[#This Row],[VALOR PARCELA]],""),"")</f>
        <v/>
      </c>
      <c r="T9" s="4" t="str">
        <f>IF(Tab_faturas[[#This Row],[A PARTIR DO MÊS]]&lt;=U$4,IF(Tab_faturas[[#This Row],[APOIO FÓRMULA ]]&gt;=U$4,Tab_faturas[[#This Row],[VALOR PARCELA]],""),"")</f>
        <v/>
      </c>
      <c r="U9" s="14">
        <f>Tab_faturas[[#This Row],[A PARTIR DO MÊS]]+Tab_faturas[[#This Row],[PARCELAS RESTANTES]]-1</f>
        <v>5</v>
      </c>
      <c r="V9" s="4">
        <f>IF(Tab_faturas[[#This Row],[VALOR TOTAL]]="","",Tab_faturas[[#This Row],[VALOR TOTAL]]/Tab_faturas[[#This Row],[QTD PARCELAS]])</f>
        <v>49.666666666666664</v>
      </c>
      <c r="W9" s="9">
        <f>IF(Tab_faturas[[#This Row],[PARCELAS RESTANTES]]-(12-Tab_faturas[[#This Row],[A PARTIR DO MÊS]]+1)&lt;0,0,Tab_faturas[[#This Row],[PARCELAS RESTANTES]]-(12-Tab_faturas[[#This Row],[A PARTIR DO MÊS]]+1))</f>
        <v>0</v>
      </c>
    </row>
    <row r="10" spans="2:23" ht="15" customHeight="1" x14ac:dyDescent="0.2">
      <c r="B10" s="8" t="s">
        <v>12</v>
      </c>
      <c r="C10" s="12">
        <v>44911</v>
      </c>
      <c r="D10" s="8" t="s">
        <v>14</v>
      </c>
      <c r="E10" s="13">
        <v>179.36</v>
      </c>
      <c r="F10" s="9">
        <v>19</v>
      </c>
      <c r="G10" s="14">
        <v>1</v>
      </c>
      <c r="H10" s="14">
        <v>19</v>
      </c>
      <c r="I10" s="4">
        <f>IF(Tab_faturas[[#This Row],[A PARTIR DO MÊS]]&lt;=J$4,IF(Tab_faturas[[#This Row],[APOIO FÓRMULA ]]&gt;=J$4,Tab_faturas[[#This Row],[VALOR PARCELA]],""),"")</f>
        <v>9.4400000000000013</v>
      </c>
      <c r="J10" s="4">
        <f>IF(Tab_faturas[[#This Row],[A PARTIR DO MÊS]]&lt;=K$4,IF(Tab_faturas[[#This Row],[APOIO FÓRMULA ]]&gt;=K$4,Tab_faturas[[#This Row],[VALOR PARCELA]],""),"")</f>
        <v>9.4400000000000013</v>
      </c>
      <c r="K10" s="4">
        <f>IF(Tab_faturas[[#This Row],[A PARTIR DO MÊS]]&lt;=L$4,IF(Tab_faturas[[#This Row],[APOIO FÓRMULA ]]&gt;=L$4,Tab_faturas[[#This Row],[VALOR PARCELA]],""),"")</f>
        <v>9.4400000000000013</v>
      </c>
      <c r="L10" s="4">
        <f>IF(Tab_faturas[[#This Row],[A PARTIR DO MÊS]]&lt;=M$4,IF(Tab_faturas[[#This Row],[APOIO FÓRMULA ]]&gt;=M$4,Tab_faturas[[#This Row],[VALOR PARCELA]],""),"")</f>
        <v>9.4400000000000013</v>
      </c>
      <c r="M10" s="4">
        <f>IF(Tab_faturas[[#This Row],[A PARTIR DO MÊS]]&lt;=N$4,IF(Tab_faturas[[#This Row],[APOIO FÓRMULA ]]&gt;=N$4,Tab_faturas[[#This Row],[VALOR PARCELA]],""),"")</f>
        <v>9.4400000000000013</v>
      </c>
      <c r="N10" s="4">
        <f>IF(Tab_faturas[[#This Row],[A PARTIR DO MÊS]]&lt;=O$4,IF(Tab_faturas[[#This Row],[APOIO FÓRMULA ]]&gt;=O$4,Tab_faturas[[#This Row],[VALOR PARCELA]],""),"")</f>
        <v>9.4400000000000013</v>
      </c>
      <c r="O10" s="4">
        <f>IF(Tab_faturas[[#This Row],[A PARTIR DO MÊS]]&lt;=P$4,IF(Tab_faturas[[#This Row],[APOIO FÓRMULA ]]&gt;=P$4,Tab_faturas[[#This Row],[VALOR PARCELA]],""),"")</f>
        <v>9.4400000000000013</v>
      </c>
      <c r="P10" s="4">
        <f>IF(Tab_faturas[[#This Row],[A PARTIR DO MÊS]]&lt;=Q$4,IF(Tab_faturas[[#This Row],[APOIO FÓRMULA ]]&gt;=Q$4,Tab_faturas[[#This Row],[VALOR PARCELA]],""),"")</f>
        <v>9.4400000000000013</v>
      </c>
      <c r="Q10" s="4">
        <f>IF(Tab_faturas[[#This Row],[A PARTIR DO MÊS]]&lt;=R$4,IF(Tab_faturas[[#This Row],[APOIO FÓRMULA ]]&gt;=R$4,Tab_faturas[[#This Row],[VALOR PARCELA]],""),"")</f>
        <v>9.4400000000000013</v>
      </c>
      <c r="R10" s="4">
        <f>IF(Tab_faturas[[#This Row],[A PARTIR DO MÊS]]&lt;=S$4,IF(Tab_faturas[[#This Row],[APOIO FÓRMULA ]]&gt;=S$4,Tab_faturas[[#This Row],[VALOR PARCELA]],""),"")</f>
        <v>9.4400000000000013</v>
      </c>
      <c r="S10" s="4">
        <f>IF(Tab_faturas[[#This Row],[A PARTIR DO MÊS]]&lt;=T$4,IF(Tab_faturas[[#This Row],[APOIO FÓRMULA ]]&gt;=T$4,Tab_faturas[[#This Row],[VALOR PARCELA]],""),"")</f>
        <v>9.4400000000000013</v>
      </c>
      <c r="T10" s="4">
        <f>IF(Tab_faturas[[#This Row],[A PARTIR DO MÊS]]&lt;=U$4,IF(Tab_faturas[[#This Row],[APOIO FÓRMULA ]]&gt;=U$4,Tab_faturas[[#This Row],[VALOR PARCELA]],""),"")</f>
        <v>9.4400000000000013</v>
      </c>
      <c r="U10" s="14">
        <f>Tab_faturas[[#This Row],[A PARTIR DO MÊS]]+Tab_faturas[[#This Row],[PARCELAS RESTANTES]]-1</f>
        <v>19</v>
      </c>
      <c r="V10" s="4">
        <f>IF(Tab_faturas[[#This Row],[VALOR TOTAL]]="","",Tab_faturas[[#This Row],[VALOR TOTAL]]/Tab_faturas[[#This Row],[QTD PARCELAS]])</f>
        <v>9.4400000000000013</v>
      </c>
      <c r="W10" s="9">
        <f>IF(Tab_faturas[[#This Row],[PARCELAS RESTANTES]]-(12-Tab_faturas[[#This Row],[A PARTIR DO MÊS]]+1)&lt;0,0,Tab_faturas[[#This Row],[PARCELAS RESTANTES]]-(12-Tab_faturas[[#This Row],[A PARTIR DO MÊS]]+1))</f>
        <v>7</v>
      </c>
    </row>
    <row r="11" spans="2:23" ht="15" customHeight="1" x14ac:dyDescent="0.2">
      <c r="B11" s="8" t="s">
        <v>12</v>
      </c>
      <c r="C11" s="12">
        <v>44897</v>
      </c>
      <c r="D11" s="8" t="s">
        <v>18</v>
      </c>
      <c r="E11" s="13">
        <v>106.8</v>
      </c>
      <c r="F11" s="9">
        <v>12</v>
      </c>
      <c r="G11" s="14">
        <v>1</v>
      </c>
      <c r="H11" s="14">
        <v>12</v>
      </c>
      <c r="I11" s="4">
        <f>IF(Tab_faturas[[#This Row],[A PARTIR DO MÊS]]&lt;=J$4,IF(Tab_faturas[[#This Row],[APOIO FÓRMULA ]]&gt;=J$4,Tab_faturas[[#This Row],[VALOR PARCELA]],""),"")</f>
        <v>8.9</v>
      </c>
      <c r="J11" s="4">
        <f>IF(Tab_faturas[[#This Row],[A PARTIR DO MÊS]]&lt;=K$4,IF(Tab_faturas[[#This Row],[APOIO FÓRMULA ]]&gt;=K$4,Tab_faturas[[#This Row],[VALOR PARCELA]],""),"")</f>
        <v>8.9</v>
      </c>
      <c r="K11" s="4">
        <f>IF(Tab_faturas[[#This Row],[A PARTIR DO MÊS]]&lt;=L$4,IF(Tab_faturas[[#This Row],[APOIO FÓRMULA ]]&gt;=L$4,Tab_faturas[[#This Row],[VALOR PARCELA]],""),"")</f>
        <v>8.9</v>
      </c>
      <c r="L11" s="4">
        <f>IF(Tab_faturas[[#This Row],[A PARTIR DO MÊS]]&lt;=M$4,IF(Tab_faturas[[#This Row],[APOIO FÓRMULA ]]&gt;=M$4,Tab_faturas[[#This Row],[VALOR PARCELA]],""),"")</f>
        <v>8.9</v>
      </c>
      <c r="M11" s="4">
        <f>IF(Tab_faturas[[#This Row],[A PARTIR DO MÊS]]&lt;=N$4,IF(Tab_faturas[[#This Row],[APOIO FÓRMULA ]]&gt;=N$4,Tab_faturas[[#This Row],[VALOR PARCELA]],""),"")</f>
        <v>8.9</v>
      </c>
      <c r="N11" s="4">
        <f>IF(Tab_faturas[[#This Row],[A PARTIR DO MÊS]]&lt;=O$4,IF(Tab_faturas[[#This Row],[APOIO FÓRMULA ]]&gt;=O$4,Tab_faturas[[#This Row],[VALOR PARCELA]],""),"")</f>
        <v>8.9</v>
      </c>
      <c r="O11" s="4">
        <f>IF(Tab_faturas[[#This Row],[A PARTIR DO MÊS]]&lt;=P$4,IF(Tab_faturas[[#This Row],[APOIO FÓRMULA ]]&gt;=P$4,Tab_faturas[[#This Row],[VALOR PARCELA]],""),"")</f>
        <v>8.9</v>
      </c>
      <c r="P11" s="4">
        <f>IF(Tab_faturas[[#This Row],[A PARTIR DO MÊS]]&lt;=Q$4,IF(Tab_faturas[[#This Row],[APOIO FÓRMULA ]]&gt;=Q$4,Tab_faturas[[#This Row],[VALOR PARCELA]],""),"")</f>
        <v>8.9</v>
      </c>
      <c r="Q11" s="4">
        <f>IF(Tab_faturas[[#This Row],[A PARTIR DO MÊS]]&lt;=R$4,IF(Tab_faturas[[#This Row],[APOIO FÓRMULA ]]&gt;=R$4,Tab_faturas[[#This Row],[VALOR PARCELA]],""),"")</f>
        <v>8.9</v>
      </c>
      <c r="R11" s="4">
        <f>IF(Tab_faturas[[#This Row],[A PARTIR DO MÊS]]&lt;=S$4,IF(Tab_faturas[[#This Row],[APOIO FÓRMULA ]]&gt;=S$4,Tab_faturas[[#This Row],[VALOR PARCELA]],""),"")</f>
        <v>8.9</v>
      </c>
      <c r="S11" s="4">
        <f>IF(Tab_faturas[[#This Row],[A PARTIR DO MÊS]]&lt;=T$4,IF(Tab_faturas[[#This Row],[APOIO FÓRMULA ]]&gt;=T$4,Tab_faturas[[#This Row],[VALOR PARCELA]],""),"")</f>
        <v>8.9</v>
      </c>
      <c r="T11" s="4">
        <f>IF(Tab_faturas[[#This Row],[A PARTIR DO MÊS]]&lt;=U$4,IF(Tab_faturas[[#This Row],[APOIO FÓRMULA ]]&gt;=U$4,Tab_faturas[[#This Row],[VALOR PARCELA]],""),"")</f>
        <v>8.9</v>
      </c>
      <c r="U11" s="14">
        <f>Tab_faturas[[#This Row],[A PARTIR DO MÊS]]+Tab_faturas[[#This Row],[PARCELAS RESTANTES]]-1</f>
        <v>12</v>
      </c>
      <c r="V11" s="4">
        <f>IF(Tab_faturas[[#This Row],[VALOR TOTAL]]="","",Tab_faturas[[#This Row],[VALOR TOTAL]]/Tab_faturas[[#This Row],[QTD PARCELAS]])</f>
        <v>8.9</v>
      </c>
      <c r="W11" s="9">
        <f>IF(Tab_faturas[[#This Row],[PARCELAS RESTANTES]]-(12-Tab_faturas[[#This Row],[A PARTIR DO MÊS]]+1)&lt;0,0,Tab_faturas[[#This Row],[PARCELAS RESTANTES]]-(12-Tab_faturas[[#This Row],[A PARTIR DO MÊS]]+1))</f>
        <v>0</v>
      </c>
    </row>
    <row r="12" spans="2:23" ht="15" customHeight="1" x14ac:dyDescent="0.2">
      <c r="B12" s="8" t="s">
        <v>9</v>
      </c>
      <c r="C12" s="12">
        <v>44721</v>
      </c>
      <c r="D12" s="8" t="s">
        <v>10</v>
      </c>
      <c r="E12" s="13">
        <v>371.52</v>
      </c>
      <c r="F12" s="9">
        <v>24</v>
      </c>
      <c r="G12" s="14">
        <v>1</v>
      </c>
      <c r="H12" s="14">
        <v>18</v>
      </c>
      <c r="I12" s="4">
        <f>IF(Tab_faturas[[#This Row],[A PARTIR DO MÊS]]&lt;=J$4,IF(Tab_faturas[[#This Row],[APOIO FÓRMULA ]]&gt;=J$4,Tab_faturas[[#This Row],[VALOR PARCELA]],""),"")</f>
        <v>15.479999999999999</v>
      </c>
      <c r="J12" s="4">
        <f>IF(Tab_faturas[[#This Row],[A PARTIR DO MÊS]]&lt;=K$4,IF(Tab_faturas[[#This Row],[APOIO FÓRMULA ]]&gt;=K$4,Tab_faturas[[#This Row],[VALOR PARCELA]],""),"")</f>
        <v>15.479999999999999</v>
      </c>
      <c r="K12" s="4">
        <f>IF(Tab_faturas[[#This Row],[A PARTIR DO MÊS]]&lt;=L$4,IF(Tab_faturas[[#This Row],[APOIO FÓRMULA ]]&gt;=L$4,Tab_faturas[[#This Row],[VALOR PARCELA]],""),"")</f>
        <v>15.479999999999999</v>
      </c>
      <c r="L12" s="4">
        <f>IF(Tab_faturas[[#This Row],[A PARTIR DO MÊS]]&lt;=M$4,IF(Tab_faturas[[#This Row],[APOIO FÓRMULA ]]&gt;=M$4,Tab_faturas[[#This Row],[VALOR PARCELA]],""),"")</f>
        <v>15.479999999999999</v>
      </c>
      <c r="M12" s="4">
        <f>IF(Tab_faturas[[#This Row],[A PARTIR DO MÊS]]&lt;=N$4,IF(Tab_faturas[[#This Row],[APOIO FÓRMULA ]]&gt;=N$4,Tab_faturas[[#This Row],[VALOR PARCELA]],""),"")</f>
        <v>15.479999999999999</v>
      </c>
      <c r="N12" s="4">
        <f>IF(Tab_faturas[[#This Row],[A PARTIR DO MÊS]]&lt;=O$4,IF(Tab_faturas[[#This Row],[APOIO FÓRMULA ]]&gt;=O$4,Tab_faturas[[#This Row],[VALOR PARCELA]],""),"")</f>
        <v>15.479999999999999</v>
      </c>
      <c r="O12" s="4">
        <f>IF(Tab_faturas[[#This Row],[A PARTIR DO MÊS]]&lt;=P$4,IF(Tab_faturas[[#This Row],[APOIO FÓRMULA ]]&gt;=P$4,Tab_faturas[[#This Row],[VALOR PARCELA]],""),"")</f>
        <v>15.479999999999999</v>
      </c>
      <c r="P12" s="4">
        <f>IF(Tab_faturas[[#This Row],[A PARTIR DO MÊS]]&lt;=Q$4,IF(Tab_faturas[[#This Row],[APOIO FÓRMULA ]]&gt;=Q$4,Tab_faturas[[#This Row],[VALOR PARCELA]],""),"")</f>
        <v>15.479999999999999</v>
      </c>
      <c r="Q12" s="4">
        <f>IF(Tab_faturas[[#This Row],[A PARTIR DO MÊS]]&lt;=R$4,IF(Tab_faturas[[#This Row],[APOIO FÓRMULA ]]&gt;=R$4,Tab_faturas[[#This Row],[VALOR PARCELA]],""),"")</f>
        <v>15.479999999999999</v>
      </c>
      <c r="R12" s="4">
        <f>IF(Tab_faturas[[#This Row],[A PARTIR DO MÊS]]&lt;=S$4,IF(Tab_faturas[[#This Row],[APOIO FÓRMULA ]]&gt;=S$4,Tab_faturas[[#This Row],[VALOR PARCELA]],""),"")</f>
        <v>15.479999999999999</v>
      </c>
      <c r="S12" s="4">
        <f>IF(Tab_faturas[[#This Row],[A PARTIR DO MÊS]]&lt;=T$4,IF(Tab_faturas[[#This Row],[APOIO FÓRMULA ]]&gt;=T$4,Tab_faturas[[#This Row],[VALOR PARCELA]],""),"")</f>
        <v>15.479999999999999</v>
      </c>
      <c r="T12" s="4">
        <f>IF(Tab_faturas[[#This Row],[A PARTIR DO MÊS]]&lt;=U$4,IF(Tab_faturas[[#This Row],[APOIO FÓRMULA ]]&gt;=U$4,Tab_faturas[[#This Row],[VALOR PARCELA]],""),"")</f>
        <v>15.479999999999999</v>
      </c>
      <c r="U12" s="14">
        <f>Tab_faturas[[#This Row],[A PARTIR DO MÊS]]+Tab_faturas[[#This Row],[PARCELAS RESTANTES]]-1</f>
        <v>18</v>
      </c>
      <c r="V12" s="4">
        <f>IF(Tab_faturas[[#This Row],[VALOR TOTAL]]="","",Tab_faturas[[#This Row],[VALOR TOTAL]]/Tab_faturas[[#This Row],[QTD PARCELAS]])</f>
        <v>15.479999999999999</v>
      </c>
      <c r="W12" s="9">
        <f>IF(Tab_faturas[[#This Row],[PARCELAS RESTANTES]]-(12-Tab_faturas[[#This Row],[A PARTIR DO MÊS]]+1)&lt;0,0,Tab_faturas[[#This Row],[PARCELAS RESTANTES]]-(12-Tab_faturas[[#This Row],[A PARTIR DO MÊS]]+1))</f>
        <v>6</v>
      </c>
    </row>
    <row r="13" spans="2:23" ht="15" customHeight="1" x14ac:dyDescent="0.2">
      <c r="B13" s="8" t="s">
        <v>9</v>
      </c>
      <c r="C13" s="12">
        <v>44941</v>
      </c>
      <c r="D13" s="8" t="s">
        <v>19</v>
      </c>
      <c r="E13" s="13">
        <v>890.64</v>
      </c>
      <c r="F13" s="9">
        <v>24</v>
      </c>
      <c r="G13" s="14">
        <v>2</v>
      </c>
      <c r="H13" s="14">
        <v>18</v>
      </c>
      <c r="I13" s="4" t="str">
        <f>IF(Tab_faturas[[#This Row],[A PARTIR DO MÊS]]&lt;=J$4,IF(Tab_faturas[[#This Row],[APOIO FÓRMULA ]]&gt;=J$4,Tab_faturas[[#This Row],[VALOR PARCELA]],""),"")</f>
        <v/>
      </c>
      <c r="J13" s="4">
        <f>IF(Tab_faturas[[#This Row],[A PARTIR DO MÊS]]&lt;=K$4,IF(Tab_faturas[[#This Row],[APOIO FÓRMULA ]]&gt;=K$4,Tab_faturas[[#This Row],[VALOR PARCELA]],""),"")</f>
        <v>37.11</v>
      </c>
      <c r="K13" s="4">
        <f>IF(Tab_faturas[[#This Row],[A PARTIR DO MÊS]]&lt;=L$4,IF(Tab_faturas[[#This Row],[APOIO FÓRMULA ]]&gt;=L$4,Tab_faturas[[#This Row],[VALOR PARCELA]],""),"")</f>
        <v>37.11</v>
      </c>
      <c r="L13" s="4">
        <f>IF(Tab_faturas[[#This Row],[A PARTIR DO MÊS]]&lt;=M$4,IF(Tab_faturas[[#This Row],[APOIO FÓRMULA ]]&gt;=M$4,Tab_faturas[[#This Row],[VALOR PARCELA]],""),"")</f>
        <v>37.11</v>
      </c>
      <c r="M13" s="4">
        <f>IF(Tab_faturas[[#This Row],[A PARTIR DO MÊS]]&lt;=N$4,IF(Tab_faturas[[#This Row],[APOIO FÓRMULA ]]&gt;=N$4,Tab_faturas[[#This Row],[VALOR PARCELA]],""),"")</f>
        <v>37.11</v>
      </c>
      <c r="N13" s="4">
        <f>IF(Tab_faturas[[#This Row],[A PARTIR DO MÊS]]&lt;=O$4,IF(Tab_faturas[[#This Row],[APOIO FÓRMULA ]]&gt;=O$4,Tab_faturas[[#This Row],[VALOR PARCELA]],""),"")</f>
        <v>37.11</v>
      </c>
      <c r="O13" s="4">
        <f>IF(Tab_faturas[[#This Row],[A PARTIR DO MÊS]]&lt;=P$4,IF(Tab_faturas[[#This Row],[APOIO FÓRMULA ]]&gt;=P$4,Tab_faturas[[#This Row],[VALOR PARCELA]],""),"")</f>
        <v>37.11</v>
      </c>
      <c r="P13" s="4">
        <f>IF(Tab_faturas[[#This Row],[A PARTIR DO MÊS]]&lt;=Q$4,IF(Tab_faturas[[#This Row],[APOIO FÓRMULA ]]&gt;=Q$4,Tab_faturas[[#This Row],[VALOR PARCELA]],""),"")</f>
        <v>37.11</v>
      </c>
      <c r="Q13" s="4">
        <f>IF(Tab_faturas[[#This Row],[A PARTIR DO MÊS]]&lt;=R$4,IF(Tab_faturas[[#This Row],[APOIO FÓRMULA ]]&gt;=R$4,Tab_faturas[[#This Row],[VALOR PARCELA]],""),"")</f>
        <v>37.11</v>
      </c>
      <c r="R13" s="4">
        <f>IF(Tab_faturas[[#This Row],[A PARTIR DO MÊS]]&lt;=S$4,IF(Tab_faturas[[#This Row],[APOIO FÓRMULA ]]&gt;=S$4,Tab_faturas[[#This Row],[VALOR PARCELA]],""),"")</f>
        <v>37.11</v>
      </c>
      <c r="S13" s="4">
        <f>IF(Tab_faturas[[#This Row],[A PARTIR DO MÊS]]&lt;=T$4,IF(Tab_faturas[[#This Row],[APOIO FÓRMULA ]]&gt;=T$4,Tab_faturas[[#This Row],[VALOR PARCELA]],""),"")</f>
        <v>37.11</v>
      </c>
      <c r="T13" s="4">
        <f>IF(Tab_faturas[[#This Row],[A PARTIR DO MÊS]]&lt;=U$4,IF(Tab_faturas[[#This Row],[APOIO FÓRMULA ]]&gt;=U$4,Tab_faturas[[#This Row],[VALOR PARCELA]],""),"")</f>
        <v>37.11</v>
      </c>
      <c r="U13" s="14">
        <f>Tab_faturas[[#This Row],[A PARTIR DO MÊS]]+Tab_faturas[[#This Row],[PARCELAS RESTANTES]]-1</f>
        <v>19</v>
      </c>
      <c r="V13" s="4">
        <f>IF(Tab_faturas[[#This Row],[VALOR TOTAL]]="","",Tab_faturas[[#This Row],[VALOR TOTAL]]/Tab_faturas[[#This Row],[QTD PARCELAS]])</f>
        <v>37.11</v>
      </c>
      <c r="W13" s="9">
        <f>IF(Tab_faturas[[#This Row],[PARCELAS RESTANTES]]-(12-Tab_faturas[[#This Row],[A PARTIR DO MÊS]]+1)&lt;0,0,Tab_faturas[[#This Row],[PARCELAS RESTANTES]]-(12-Tab_faturas[[#This Row],[A PARTIR DO MÊS]]+1))</f>
        <v>7</v>
      </c>
    </row>
    <row r="14" spans="2:23" ht="15" customHeight="1" x14ac:dyDescent="0.2">
      <c r="B14" s="8" t="s">
        <v>9</v>
      </c>
      <c r="C14" s="12">
        <v>44958</v>
      </c>
      <c r="D14" s="8" t="s">
        <v>20</v>
      </c>
      <c r="E14" s="13">
        <v>1850</v>
      </c>
      <c r="F14" s="9">
        <v>18</v>
      </c>
      <c r="G14" s="14">
        <v>3</v>
      </c>
      <c r="H14" s="14">
        <v>14</v>
      </c>
      <c r="I14" s="4" t="str">
        <f>IF(Tab_faturas[[#This Row],[A PARTIR DO MÊS]]&lt;=J$4,IF(Tab_faturas[[#This Row],[APOIO FÓRMULA ]]&gt;=J$4,Tab_faturas[[#This Row],[VALOR PARCELA]],""),"")</f>
        <v/>
      </c>
      <c r="J14" s="4" t="str">
        <f>IF(Tab_faturas[[#This Row],[A PARTIR DO MÊS]]&lt;=K$4,IF(Tab_faturas[[#This Row],[APOIO FÓRMULA ]]&gt;=K$4,Tab_faturas[[#This Row],[VALOR PARCELA]],""),"")</f>
        <v/>
      </c>
      <c r="K14" s="4">
        <f>IF(Tab_faturas[[#This Row],[A PARTIR DO MÊS]]&lt;=L$4,IF(Tab_faturas[[#This Row],[APOIO FÓRMULA ]]&gt;=L$4,Tab_faturas[[#This Row],[VALOR PARCELA]],""),"")</f>
        <v>102.77777777777777</v>
      </c>
      <c r="L14" s="4">
        <f>IF(Tab_faturas[[#This Row],[A PARTIR DO MÊS]]&lt;=M$4,IF(Tab_faturas[[#This Row],[APOIO FÓRMULA ]]&gt;=M$4,Tab_faturas[[#This Row],[VALOR PARCELA]],""),"")</f>
        <v>102.77777777777777</v>
      </c>
      <c r="M14" s="4">
        <f>IF(Tab_faturas[[#This Row],[A PARTIR DO MÊS]]&lt;=N$4,IF(Tab_faturas[[#This Row],[APOIO FÓRMULA ]]&gt;=N$4,Tab_faturas[[#This Row],[VALOR PARCELA]],""),"")</f>
        <v>102.77777777777777</v>
      </c>
      <c r="N14" s="4">
        <f>IF(Tab_faturas[[#This Row],[A PARTIR DO MÊS]]&lt;=O$4,IF(Tab_faturas[[#This Row],[APOIO FÓRMULA ]]&gt;=O$4,Tab_faturas[[#This Row],[VALOR PARCELA]],""),"")</f>
        <v>102.77777777777777</v>
      </c>
      <c r="O14" s="4">
        <f>IF(Tab_faturas[[#This Row],[A PARTIR DO MÊS]]&lt;=P$4,IF(Tab_faturas[[#This Row],[APOIO FÓRMULA ]]&gt;=P$4,Tab_faturas[[#This Row],[VALOR PARCELA]],""),"")</f>
        <v>102.77777777777777</v>
      </c>
      <c r="P14" s="4">
        <f>IF(Tab_faturas[[#This Row],[A PARTIR DO MÊS]]&lt;=Q$4,IF(Tab_faturas[[#This Row],[APOIO FÓRMULA ]]&gt;=Q$4,Tab_faturas[[#This Row],[VALOR PARCELA]],""),"")</f>
        <v>102.77777777777777</v>
      </c>
      <c r="Q14" s="4">
        <f>IF(Tab_faturas[[#This Row],[A PARTIR DO MÊS]]&lt;=R$4,IF(Tab_faturas[[#This Row],[APOIO FÓRMULA ]]&gt;=R$4,Tab_faturas[[#This Row],[VALOR PARCELA]],""),"")</f>
        <v>102.77777777777777</v>
      </c>
      <c r="R14" s="4">
        <f>IF(Tab_faturas[[#This Row],[A PARTIR DO MÊS]]&lt;=S$4,IF(Tab_faturas[[#This Row],[APOIO FÓRMULA ]]&gt;=S$4,Tab_faturas[[#This Row],[VALOR PARCELA]],""),"")</f>
        <v>102.77777777777777</v>
      </c>
      <c r="S14" s="4">
        <f>IF(Tab_faturas[[#This Row],[A PARTIR DO MÊS]]&lt;=T$4,IF(Tab_faturas[[#This Row],[APOIO FÓRMULA ]]&gt;=T$4,Tab_faturas[[#This Row],[VALOR PARCELA]],""),"")</f>
        <v>102.77777777777777</v>
      </c>
      <c r="T14" s="4">
        <f>IF(Tab_faturas[[#This Row],[A PARTIR DO MÊS]]&lt;=U$4,IF(Tab_faturas[[#This Row],[APOIO FÓRMULA ]]&gt;=U$4,Tab_faturas[[#This Row],[VALOR PARCELA]],""),"")</f>
        <v>102.77777777777777</v>
      </c>
      <c r="U14" s="14">
        <f>Tab_faturas[[#This Row],[A PARTIR DO MÊS]]+Tab_faturas[[#This Row],[PARCELAS RESTANTES]]-1</f>
        <v>16</v>
      </c>
      <c r="V14" s="4">
        <f>IF(Tab_faturas[[#This Row],[VALOR TOTAL]]="","",Tab_faturas[[#This Row],[VALOR TOTAL]]/Tab_faturas[[#This Row],[QTD PARCELAS]])</f>
        <v>102.77777777777777</v>
      </c>
      <c r="W14" s="9">
        <f>IF(Tab_faturas[[#This Row],[PARCELAS RESTANTES]]-(12-Tab_faturas[[#This Row],[A PARTIR DO MÊS]]+1)&lt;0,0,Tab_faturas[[#This Row],[PARCELAS RESTANTES]]-(12-Tab_faturas[[#This Row],[A PARTIR DO MÊS]]+1))</f>
        <v>4</v>
      </c>
    </row>
    <row r="15" spans="2:23" ht="15" customHeight="1" x14ac:dyDescent="0.2">
      <c r="B15" s="15" t="s">
        <v>11</v>
      </c>
      <c r="C15" s="16"/>
      <c r="D15" s="16"/>
      <c r="E15" s="16"/>
      <c r="F15" s="16"/>
      <c r="G15" s="17"/>
      <c r="H15" s="16"/>
      <c r="I15" s="18">
        <f>SUBTOTAL(109,Tab_faturas[JAN/23])</f>
        <v>118.84797101449276</v>
      </c>
      <c r="J15" s="18">
        <f>SUBTOTAL(109,Tab_faturas[FEV/23])</f>
        <v>155.95797101449276</v>
      </c>
      <c r="K15" s="18">
        <f>SUBTOTAL(109,Tab_faturas[MAR/23])</f>
        <v>258.73574879227056</v>
      </c>
      <c r="L15" s="18">
        <f>SUBTOTAL(109,Tab_faturas[ABR/23])</f>
        <v>258.73574879227056</v>
      </c>
      <c r="M15" s="18">
        <f>SUBTOTAL(109,Tab_faturas[MAI/23])</f>
        <v>258.73574879227056</v>
      </c>
      <c r="N15" s="18">
        <f>SUBTOTAL(109,Tab_faturas[JUN/23])</f>
        <v>209.06908212560387</v>
      </c>
      <c r="O15" s="18">
        <f>SUBTOTAL(109,Tab_faturas[JUL/23])</f>
        <v>209.06908212560387</v>
      </c>
      <c r="P15" s="18">
        <f>SUBTOTAL(109,Tab_faturas[AGO/23])</f>
        <v>209.06908212560387</v>
      </c>
      <c r="Q15" s="18">
        <f>SUBTOTAL(109,Tab_faturas[SET/23])</f>
        <v>209.06908212560387</v>
      </c>
      <c r="R15" s="18">
        <f>SUBTOTAL(109,Tab_faturas[OUT/23])</f>
        <v>183.09908212560384</v>
      </c>
      <c r="S15" s="18">
        <f>SUBTOTAL(109,Tab_faturas[NOV/23])</f>
        <v>183.09908212560384</v>
      </c>
      <c r="T15" s="18">
        <f>SUBTOTAL(109,Tab_faturas[DEZ/23])</f>
        <v>183.09908212560384</v>
      </c>
      <c r="U15" s="18"/>
      <c r="V15" s="16"/>
      <c r="W15" s="16"/>
    </row>
  </sheetData>
  <dataValidations count="2">
    <dataValidation allowBlank="1" showInputMessage="1" showErrorMessage="1" promptTitle="CONTÉM FÓRMULAS" prompt="Não deletar ou digitar nestas células." sqref="I6:W14" xr:uid="{E3217136-D949-4F59-8BDF-BD2EE786C87A}"/>
    <dataValidation allowBlank="1" showInputMessage="1" showErrorMessage="1" prompt="NÃO APAGAR" sqref="J4:U4" xr:uid="{C631BCEE-E056-4FC7-80C5-1672C806BEAB}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B0E0-D71F-46B2-802B-4454814D2E57}">
  <dimension ref="C1:N8"/>
  <sheetViews>
    <sheetView showGridLines="0" zoomScaleNormal="100" workbookViewId="0"/>
  </sheetViews>
  <sheetFormatPr defaultRowHeight="15" x14ac:dyDescent="0.25"/>
  <cols>
    <col min="1" max="1" width="0.85546875" customWidth="1"/>
    <col min="2" max="13" width="9.140625" customWidth="1"/>
  </cols>
  <sheetData>
    <row r="1" spans="3:14" ht="35.1" customHeight="1" x14ac:dyDescent="0.25"/>
    <row r="2" spans="3:14" s="24" customFormat="1" ht="20.100000000000001" customHeight="1" x14ac:dyDescent="0.25"/>
    <row r="3" spans="3:14" ht="8.1" customHeight="1" x14ac:dyDescent="0.25"/>
    <row r="7" spans="3:14" x14ac:dyDescent="0.25">
      <c r="C7" s="29" t="s">
        <v>37</v>
      </c>
      <c r="D7" s="29" t="s">
        <v>38</v>
      </c>
      <c r="E7" s="29" t="s">
        <v>39</v>
      </c>
      <c r="F7" s="29" t="s">
        <v>40</v>
      </c>
      <c r="G7" s="29" t="s">
        <v>41</v>
      </c>
      <c r="H7" s="29" t="s">
        <v>42</v>
      </c>
      <c r="I7" s="29" t="s">
        <v>43</v>
      </c>
      <c r="J7" s="29" t="s">
        <v>44</v>
      </c>
      <c r="K7" s="29" t="s">
        <v>45</v>
      </c>
      <c r="L7" s="29" t="s">
        <v>46</v>
      </c>
      <c r="M7" s="29" t="s">
        <v>47</v>
      </c>
      <c r="N7" s="29" t="s">
        <v>48</v>
      </c>
    </row>
    <row r="8" spans="3:14" x14ac:dyDescent="0.25">
      <c r="C8" s="28">
        <f>SUM(Tab_faturas[JAN/23])</f>
        <v>118.84797101449276</v>
      </c>
      <c r="D8" s="28">
        <f>SUM(Tab_faturas[FEV/23])</f>
        <v>155.95797101449276</v>
      </c>
      <c r="E8" s="28">
        <f>SUM(Tab_faturas[MAR/23])</f>
        <v>258.73574879227056</v>
      </c>
      <c r="F8" s="28">
        <f>SUM(Tab_faturas[ABR/23])</f>
        <v>258.73574879227056</v>
      </c>
      <c r="G8" s="28">
        <f>SUM(Tab_faturas[MAI/23])</f>
        <v>258.73574879227056</v>
      </c>
      <c r="H8" s="28">
        <f>SUM(Tab_faturas[JUN/23])</f>
        <v>209.06908212560387</v>
      </c>
      <c r="I8" s="28">
        <f>SUM(Tab_faturas[JUL/23])</f>
        <v>209.06908212560387</v>
      </c>
      <c r="J8" s="28">
        <f>SUM(Tab_faturas[AGO/23])</f>
        <v>209.06908212560387</v>
      </c>
      <c r="K8" s="28">
        <f>SUM(Tab_faturas[SET/23])</f>
        <v>209.06908212560387</v>
      </c>
      <c r="L8" s="28">
        <f>SUM(Tab_faturas[OUT/23])</f>
        <v>183.09908212560384</v>
      </c>
      <c r="M8" s="28">
        <f>SUM(Tab_faturas[NOV/23])</f>
        <v>183.09908212560384</v>
      </c>
      <c r="N8" s="28">
        <f>SUM(Tab_faturas[DEZ/23])</f>
        <v>183.09908212560384</v>
      </c>
    </row>
  </sheetData>
  <phoneticPr fontId="10" type="noConversion"/>
  <dataValidations count="1">
    <dataValidation allowBlank="1" showInputMessage="1" showErrorMessage="1" promptTitle="CONTÉM FÓRMULAS" prompt="Não deletar ou digitar nestas células." sqref="C8:N8" xr:uid="{CC42ED29-FAC7-4958-B9E5-76ABB3CC6776}"/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7935E-70E6-4839-98E8-0DF116611D2E}">
  <sheetPr>
    <tabColor rgb="FFFFC000"/>
  </sheetPr>
  <dimension ref="A1:AG41"/>
  <sheetViews>
    <sheetView showGridLines="0" workbookViewId="0">
      <selection activeCell="O24" sqref="O24"/>
    </sheetView>
  </sheetViews>
  <sheetFormatPr defaultRowHeight="15" x14ac:dyDescent="0.25"/>
  <cols>
    <col min="1" max="1" width="0.85546875" customWidth="1"/>
    <col min="2" max="9" width="9" customWidth="1"/>
    <col min="10" max="10" width="13.85546875" customWidth="1"/>
    <col min="11" max="12" width="1.5703125" customWidth="1"/>
    <col min="13" max="19" width="9" customWidth="1"/>
  </cols>
  <sheetData>
    <row r="1" spans="1:33" s="23" customFormat="1" ht="35.1" customHeight="1" x14ac:dyDescent="0.25"/>
    <row r="2" spans="1:33" s="24" customFormat="1" ht="20.100000000000001" customHeight="1" x14ac:dyDescent="0.25">
      <c r="B2" s="21" t="s">
        <v>21</v>
      </c>
    </row>
    <row r="3" spans="1:33" ht="8.1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1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1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1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1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1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1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20.100000000000001" customHeight="1" x14ac:dyDescent="0.25">
      <c r="A19" s="25"/>
      <c r="B19" s="30" t="s">
        <v>22</v>
      </c>
      <c r="C19" s="30"/>
      <c r="D19" s="30"/>
      <c r="E19" s="30"/>
      <c r="F19" s="30"/>
      <c r="G19" s="30"/>
      <c r="H19" s="30"/>
      <c r="I19" s="30"/>
      <c r="J19" s="30"/>
      <c r="K19" s="26"/>
      <c r="L19" s="25"/>
      <c r="M19" s="30" t="s">
        <v>23</v>
      </c>
      <c r="N19" s="30"/>
      <c r="O19" s="30"/>
      <c r="P19" s="30"/>
      <c r="Q19" s="30"/>
      <c r="R19" s="30"/>
      <c r="S19" s="30"/>
      <c r="T19" s="30"/>
      <c r="U19" s="30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</sheetData>
  <mergeCells count="2">
    <mergeCell ref="B19:J19"/>
    <mergeCell ref="M19:U19"/>
  </mergeCells>
  <hyperlinks>
    <hyperlink ref="B19:J19" r:id="rId1" display="CLIQUE AQUI OU NA IMAGEM, E ACESSE NOSSA LOJA!" xr:uid="{38D56740-845A-45A0-855E-0DBA1F6AD047}"/>
    <hyperlink ref="M19:R19" r:id="rId2" display="CLIQUE AQUI OU NA IMAGEM E SOLICITE SEU ORÇAMENTO!" xr:uid="{BD40E6EE-7019-49C6-B27E-065590047249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FATURAS</vt:lpstr>
      <vt:lpstr>GRAFICO</vt:lpstr>
      <vt:lpstr>BÔNUS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Silva</dc:creator>
  <cp:lastModifiedBy>Rafael Silva</cp:lastModifiedBy>
  <dcterms:created xsi:type="dcterms:W3CDTF">2023-09-10T13:08:36Z</dcterms:created>
  <dcterms:modified xsi:type="dcterms:W3CDTF">2023-10-19T16:11:47Z</dcterms:modified>
</cp:coreProperties>
</file>