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EstaPastaDeTrabalho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6d12aca39f54f6/ARQUIVOS/1_MAX PLANILHAS/5_SITE/PLANILHAS_SITE/GRÁTIS/1_ATIVOS/Planilha Controle de Reclamações por Produto/"/>
    </mc:Choice>
  </mc:AlternateContent>
  <xr:revisionPtr revIDLastSave="97" documentId="8_{E66BE604-0C30-42CA-9971-744CE66DE660}" xr6:coauthVersionLast="47" xr6:coauthVersionMax="47" xr10:uidLastSave="{32B35AEC-A916-4131-AF18-5D1EA5BF8EB9}"/>
  <bookViews>
    <workbookView xWindow="-120" yWindow="-120" windowWidth="29040" windowHeight="15720" tabRatio="577" xr2:uid="{33FD9D4B-ABC2-4610-99DE-D290E4C96BA4}"/>
  </bookViews>
  <sheets>
    <sheet name="CADASTRO_MOT" sheetId="5" r:id="rId1"/>
    <sheet name="CADASTRO_PROD" sheetId="6" r:id="rId2"/>
    <sheet name="LANÇAMENTOS" sheetId="1" r:id="rId3"/>
    <sheet name="BÔNUS" sheetId="8" r:id="rId4"/>
  </sheets>
  <definedNames>
    <definedName name="motivos">Tab_motivos[MOTIVOS]</definedName>
    <definedName name="produtos">Tab_produtos[PRODUTOS]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6" l="1"/>
  <c r="N6" i="6"/>
  <c r="N7" i="6"/>
  <c r="N8" i="6"/>
  <c r="M5" i="6"/>
  <c r="M6" i="6"/>
  <c r="M7" i="6"/>
  <c r="M8" i="6"/>
  <c r="L5" i="6"/>
  <c r="L6" i="6"/>
  <c r="L7" i="6"/>
  <c r="L8" i="6"/>
  <c r="K5" i="6"/>
  <c r="K6" i="6"/>
  <c r="K7" i="6"/>
  <c r="K8" i="6"/>
  <c r="J5" i="6"/>
  <c r="J6" i="6"/>
  <c r="J7" i="6"/>
  <c r="J8" i="6"/>
  <c r="I5" i="6"/>
  <c r="I6" i="6"/>
  <c r="I7" i="6"/>
  <c r="I8" i="6"/>
  <c r="H5" i="6"/>
  <c r="H6" i="6"/>
  <c r="H7" i="6"/>
  <c r="H8" i="6"/>
  <c r="G5" i="6"/>
  <c r="G6" i="6"/>
  <c r="G7" i="6"/>
  <c r="G8" i="6"/>
  <c r="F5" i="6"/>
  <c r="F6" i="6"/>
  <c r="F7" i="6"/>
  <c r="F8" i="6"/>
  <c r="E5" i="6"/>
  <c r="E6" i="6"/>
  <c r="E7" i="6"/>
  <c r="E8" i="6"/>
  <c r="D5" i="6"/>
  <c r="D6" i="6"/>
  <c r="D7" i="6"/>
  <c r="D8" i="6"/>
  <c r="O8" i="6"/>
  <c r="C5" i="6"/>
  <c r="C6" i="6"/>
  <c r="C7" i="6"/>
  <c r="C8" i="6"/>
  <c r="N8" i="5"/>
  <c r="M8" i="5"/>
  <c r="L8" i="5"/>
  <c r="K8" i="5"/>
  <c r="J8" i="5"/>
  <c r="I8" i="5"/>
  <c r="H8" i="5"/>
  <c r="G8" i="5"/>
  <c r="F8" i="5"/>
  <c r="E8" i="5"/>
  <c r="D8" i="5"/>
  <c r="O7" i="6" l="1"/>
  <c r="O6" i="6"/>
  <c r="O5" i="6"/>
  <c r="C8" i="5"/>
  <c r="O8" i="5" s="1"/>
  <c r="I6" i="1" l="1"/>
  <c r="I7" i="1"/>
  <c r="I8" i="1"/>
  <c r="I9" i="1"/>
  <c r="I10" i="1"/>
  <c r="I11" i="1"/>
  <c r="I12" i="1"/>
  <c r="I13" i="1"/>
  <c r="I14" i="1"/>
  <c r="I15" i="1"/>
  <c r="I5" i="1"/>
  <c r="N5" i="5" l="1"/>
  <c r="J5" i="5"/>
  <c r="F5" i="5"/>
  <c r="L5" i="5"/>
  <c r="D5" i="5"/>
  <c r="G5" i="5"/>
  <c r="M5" i="5"/>
  <c r="I5" i="5"/>
  <c r="E5" i="5"/>
  <c r="H5" i="5"/>
  <c r="K5" i="5"/>
  <c r="C5" i="5"/>
  <c r="N9" i="5"/>
  <c r="J9" i="5"/>
  <c r="F9" i="5"/>
  <c r="H9" i="5"/>
  <c r="K9" i="5"/>
  <c r="M9" i="5"/>
  <c r="I9" i="5"/>
  <c r="E9" i="5"/>
  <c r="L9" i="5"/>
  <c r="D9" i="5"/>
  <c r="G9" i="5"/>
  <c r="C9" i="5"/>
  <c r="L7" i="5"/>
  <c r="H7" i="5"/>
  <c r="D7" i="5"/>
  <c r="F7" i="5"/>
  <c r="I7" i="5"/>
  <c r="K7" i="5"/>
  <c r="G7" i="5"/>
  <c r="N7" i="5"/>
  <c r="J7" i="5"/>
  <c r="M7" i="5"/>
  <c r="E7" i="5"/>
  <c r="C7" i="5"/>
  <c r="K6" i="5"/>
  <c r="G6" i="5"/>
  <c r="I6" i="5"/>
  <c r="L6" i="5"/>
  <c r="N6" i="5"/>
  <c r="J6" i="5"/>
  <c r="F6" i="5"/>
  <c r="M6" i="5"/>
  <c r="E6" i="5"/>
  <c r="H6" i="5"/>
  <c r="D6" i="5"/>
  <c r="C6" i="5"/>
  <c r="O6" i="5" l="1"/>
  <c r="O7" i="5"/>
  <c r="O9" i="5"/>
  <c r="O5" i="5"/>
</calcChain>
</file>

<file path=xl/sharedStrings.xml><?xml version="1.0" encoding="utf-8"?>
<sst xmlns="http://schemas.openxmlformats.org/spreadsheetml/2006/main" count="105" uniqueCount="49">
  <si>
    <t>Anel</t>
  </si>
  <si>
    <t>Brinco</t>
  </si>
  <si>
    <t>Pulseira</t>
  </si>
  <si>
    <t>Colar</t>
  </si>
  <si>
    <t>MOTIVOS</t>
  </si>
  <si>
    <t>PRODUTOS</t>
  </si>
  <si>
    <t>DATA</t>
  </si>
  <si>
    <t>MÊS</t>
  </si>
  <si>
    <t>CLIENTE</t>
  </si>
  <si>
    <t>QUE AÇÃO FOI TOMADA?</t>
  </si>
  <si>
    <t>MOTIVO</t>
  </si>
  <si>
    <t>PRODUTO</t>
  </si>
  <si>
    <t>Produto com defeito</t>
  </si>
  <si>
    <t>Falta de informação</t>
  </si>
  <si>
    <t>Vendedor despreparado</t>
  </si>
  <si>
    <t>Cliente A</t>
  </si>
  <si>
    <t>Cliente B</t>
  </si>
  <si>
    <t>Cliente C</t>
  </si>
  <si>
    <t>Cliente D</t>
  </si>
  <si>
    <t>Cliente E</t>
  </si>
  <si>
    <t>Cliente F</t>
  </si>
  <si>
    <t>Erro no envio</t>
  </si>
  <si>
    <t>Enviado reverso; Enviado novo produto ao cliente.</t>
  </si>
  <si>
    <t>Atraso na entrega</t>
  </si>
  <si>
    <t>Houve pedido de desculpa e dado cupom de desconto para compra.</t>
  </si>
  <si>
    <t>Cliente informou que não havia informações suficientes sobre o produto.</t>
  </si>
  <si>
    <t>Cliente informou que o produto quebrou em menos de um mês de uso.</t>
  </si>
  <si>
    <t>Cliente informou que o produto recebido foi diferente ao comprado no site.</t>
  </si>
  <si>
    <t>Cliente informou que não recebeu o produto até o momento, e esta solicitando prazo de entrega correto.</t>
  </si>
  <si>
    <t>ANÁLISE DO SAC</t>
  </si>
  <si>
    <t>Procedente</t>
  </si>
  <si>
    <t>Improcedente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</si>
  <si>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</si>
  <si>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</si>
  <si>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</si>
  <si>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</si>
  <si>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</si>
  <si>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</si>
  <si>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</si>
  <si>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</si>
  <si>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</si>
  <si>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</si>
  <si>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</si>
  <si>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</si>
  <si>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</si>
  <si>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DESCRIÇÃO DO CLIENTE</t>
  </si>
  <si>
    <t>CONFIRA AGORA MESMO!</t>
  </si>
  <si>
    <t>CLIQUE AQUI E ACESSE NOSSA LOJA!</t>
  </si>
  <si>
    <t>CLIQUE AQUI E SOLICITE SEU ORÇAMENTO!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</si>
</sst>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70F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0622F"/>
        <bgColor indexed="64"/>
      </patternFill>
    </fill>
  </fills>
  <borders count="2">
    <border>
      <left/>
      <right/>
      <top/>
      <bottom/>
      <diagonal/>
    </border>
    <border>
      <left/>
      <right style="dotted">
        <color theme="0" tint="-4.9989318521683403E-2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0" fillId="5" borderId="1" xfId="0" applyFill="1" applyBorder="1"/>
    <xf numFmtId="0" fontId="8" fillId="4" borderId="0" xfId="1" applyFont="1" applyFill="1" applyAlignment="1">
      <alignment horizontal="center" vertical="center"/>
    </xf>
  </cellXfs>
  <cellStyles count="2">
    <cellStyle name="Hiperlink 2" xfId="1" xr:uid="{B47CB790-15DC-41E7-926B-4FC26FEB7DDD}"/>
    <cellStyle name="Normal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70F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20734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207349"/>
        </patternFill>
      </fill>
      <alignment horizontal="center" vertical="center" textRotation="0" wrapText="0" indent="0" justifyLastLine="0" shrinkToFit="0" readingOrder="0"/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sz val="8"/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font>
        <color rgb="FF4E2F27"/>
      </font>
      <fill>
        <patternFill patternType="solid">
          <fgColor theme="5" tint="0.59999389629810485"/>
          <bgColor theme="5" tint="0.59999389629810485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</dxf>
    <dxf>
      <fill>
        <patternFill patternType="solid">
          <fgColor theme="5" tint="0.59999389629810485"/>
          <bgColor theme="5" tint="0.59999389629810485"/>
        </patternFill>
      </fill>
    </dxf>
    <dxf>
      <fill>
        <patternFill patternType="solid">
          <fgColor theme="5" tint="0.59999389629810485"/>
          <bgColor theme="5" tint="0.59999389629810485"/>
        </patternFill>
      </fill>
    </dxf>
    <dxf>
      <font>
        <b/>
        <color theme="5" tint="-0.249977111117893"/>
      </font>
      <fill>
        <patternFill patternType="solid">
          <fgColor theme="5" tint="0.59999389629810485"/>
          <bgColor theme="5" tint="0.59999389629810485"/>
        </patternFill>
      </fill>
    </dxf>
    <dxf>
      <font>
        <b/>
        <color theme="5" tint="-0.249977111117893"/>
      </font>
    </dxf>
    <dxf>
      <font>
        <b/>
        <color theme="5" tint="-0.249977111117893"/>
      </font>
      <border>
        <bottom style="thin">
          <color theme="0"/>
        </bottom>
      </border>
    </dxf>
    <dxf>
      <font>
        <color rgb="FF4E2F27"/>
      </font>
      <fill>
        <patternFill patternType="solid">
          <fgColor rgb="FFF8B0A2"/>
          <bgColor theme="5" tint="0.79995117038483843"/>
        </patternFill>
      </fill>
      <border>
        <vertical style="thin">
          <color theme="0"/>
        </vertical>
      </border>
    </dxf>
  </dxfs>
  <tableStyles count="2" defaultTableStyle="TableStyleMedium2" defaultPivotStyle="PivotStyleLight16">
    <tableStyle name="PivotStyleMedium24 2" table="0" count="10" xr9:uid="{DC9C4C7A-B3CF-48FD-828F-ACA69EC59D43}">
      <tableStyleElement type="wholeTable" dxfId="53"/>
      <tableStyleElement type="headerRow" dxfId="52"/>
      <tableStyleElement type="totalRow" dxfId="51"/>
      <tableStyleElement type="firstColumn" dxfId="50"/>
      <tableStyleElement type="secondRowStripe" dxfId="49"/>
      <tableStyleElement type="secondColumnStripe" dxfId="48"/>
      <tableStyleElement type="firstSubtotalRow" dxfId="47"/>
      <tableStyleElement type="secondSubtotalRow" dxfId="46"/>
      <tableStyleElement type="firstRowSubheading" dxfId="45"/>
      <tableStyleElement type="pageFieldLabels" dxfId="44"/>
    </tableStyle>
    <tableStyle name="SlicerStyleLight2 2" pivot="0" table="0" count="10" xr9:uid="{A339CBEC-EB62-4228-ABF3-378B4D5F7009}">
      <tableStyleElement type="wholeTable" dxfId="43"/>
      <tableStyleElement type="headerRow" dxfId="42"/>
    </tableStyle>
  </tableStyles>
  <colors>
    <mruColors>
      <color rgb="FF070F62"/>
      <color rgb="FF207349"/>
      <color rgb="FFA38077"/>
      <color rgb="FF4E2F27"/>
      <color rgb="FFF8B0A2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 tint="0.59999389629810485"/>
              <bgColor rgb="FF207349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CADASTRO_PROD!A1"/><Relationship Id="rId1" Type="http://schemas.openxmlformats.org/officeDocument/2006/relationships/hyperlink" Target="#CADASTRO_MOT!A1"/><Relationship Id="rId4" Type="http://schemas.openxmlformats.org/officeDocument/2006/relationships/hyperlink" Target="#LAN&#199;AMENT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CADASTRO_PROD!A1"/><Relationship Id="rId1" Type="http://schemas.openxmlformats.org/officeDocument/2006/relationships/hyperlink" Target="#CADASTRO_MOT!A1"/><Relationship Id="rId4" Type="http://schemas.openxmlformats.org/officeDocument/2006/relationships/hyperlink" Target="#LAN&#199;AMENTO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CADASTRO_PROD!A1"/><Relationship Id="rId1" Type="http://schemas.openxmlformats.org/officeDocument/2006/relationships/hyperlink" Target="#CADASTRO_MOT!A1"/><Relationship Id="rId4" Type="http://schemas.openxmlformats.org/officeDocument/2006/relationships/hyperlink" Target="#LAN&#199;AMENT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hyperlink" Target="https://maxplanilhas.com.br/formulario-de-planilhas-personalizadas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hyperlink" Target="https://maxplanilhas.com.br/loja-completa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1228725</xdr:colOff>
      <xdr:row>0</xdr:row>
      <xdr:rowOff>0</xdr:rowOff>
    </xdr:from>
    <xdr:to>
      <xdr:col>2</xdr:col>
      <xdr:colOff>66150</xdr:colOff>
      <xdr:row>0</xdr:row>
      <xdr:rowOff>435600</xdr:rowOff>
    </xdr:to>
    <xdr:sp macro="" textlink="">
      <xdr:nvSpPr>
        <xdr:cNvPr id="5" name="Re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B808FA-150D-4BE7-9843-9D8218E8CE0E}"/>
            </a:ext>
          </a:extLst>
        </xdr:cNvPr>
        <xdr:cNvSpPr/>
      </xdr:nvSpPr>
      <xdr:spPr>
        <a:xfrm>
          <a:off x="1285875" y="0"/>
          <a:ext cx="1152000" cy="435600"/>
        </a:xfrm>
        <a:prstGeom prst="rect">
          <a:avLst/>
        </a:prstGeom>
        <a:solidFill>
          <a:srgbClr val="070F62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 b="1">
              <a:solidFill>
                <a:schemeClr val="bg1"/>
              </a:solidFill>
              <a:latin typeface="+mn-lt"/>
              <a:ea typeface="+mn-ea"/>
              <a:cs typeface="+mn-cs"/>
            </a:rPr>
            <a:t>CADASTRO MOTIVOS</a:t>
          </a:r>
        </a:p>
      </xdr:txBody>
    </xdr:sp>
    <xdr:clientData/>
  </xdr:twoCellAnchor>
  <xdr:twoCellAnchor editAs="absolute">
    <xdr:from>
      <xdr:col>2</xdr:col>
      <xdr:colOff>58511</xdr:colOff>
      <xdr:row>0</xdr:row>
      <xdr:rowOff>0</xdr:rowOff>
    </xdr:from>
    <xdr:to>
      <xdr:col>3</xdr:col>
      <xdr:colOff>429461</xdr:colOff>
      <xdr:row>0</xdr:row>
      <xdr:rowOff>435600</xdr:rowOff>
    </xdr:to>
    <xdr:sp macro="" textlink="">
      <xdr:nvSpPr>
        <xdr:cNvPr id="6" name="Retângul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F2B322-E74F-458D-B439-C965829D8CFD}"/>
            </a:ext>
          </a:extLst>
        </xdr:cNvPr>
        <xdr:cNvSpPr/>
      </xdr:nvSpPr>
      <xdr:spPr>
        <a:xfrm>
          <a:off x="2430236" y="0"/>
          <a:ext cx="1152000" cy="435600"/>
        </a:xfrm>
        <a:prstGeom prst="rect">
          <a:avLst/>
        </a:prstGeom>
        <a:solidFill>
          <a:schemeClr val="bg1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0">
              <a:solidFill>
                <a:srgbClr val="10622F"/>
              </a:solidFill>
            </a:rPr>
            <a:t>CADASTRO PRODUTOS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881979</xdr:colOff>
      <xdr:row>0</xdr:row>
      <xdr:rowOff>432000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E8CDB78-15A0-40A6-B0E6-00ADD49A56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200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9523</xdr:colOff>
      <xdr:row>1</xdr:row>
      <xdr:rowOff>0</xdr:rowOff>
    </xdr:from>
    <xdr:to>
      <xdr:col>5</xdr:col>
      <xdr:colOff>723899</xdr:colOff>
      <xdr:row>2</xdr:row>
      <xdr:rowOff>4350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2A5696BE-123F-4D25-8484-0BECCB3ACDB3}"/>
            </a:ext>
          </a:extLst>
        </xdr:cNvPr>
        <xdr:cNvSpPr txBox="1"/>
      </xdr:nvSpPr>
      <xdr:spPr>
        <a:xfrm>
          <a:off x="9523" y="438150"/>
          <a:ext cx="5429251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 b="1">
              <a:solidFill>
                <a:schemeClr val="bg1"/>
              </a:solidFill>
            </a:rPr>
            <a:t>CADASTRO DE</a:t>
          </a:r>
          <a:r>
            <a:rPr lang="pt-BR" sz="1400" b="1" baseline="0">
              <a:solidFill>
                <a:schemeClr val="bg1"/>
              </a:solidFill>
            </a:rPr>
            <a:t> MOTIVOS E QUANTIDADES DE RECLAMAÇÕES POR MÊS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3</xdr:col>
      <xdr:colOff>429986</xdr:colOff>
      <xdr:row>0</xdr:row>
      <xdr:rowOff>0</xdr:rowOff>
    </xdr:from>
    <xdr:to>
      <xdr:col>5</xdr:col>
      <xdr:colOff>19886</xdr:colOff>
      <xdr:row>0</xdr:row>
      <xdr:rowOff>435600</xdr:rowOff>
    </xdr:to>
    <xdr:sp macro="" textlink="">
      <xdr:nvSpPr>
        <xdr:cNvPr id="10" name="Retângulo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DA9CCC-2792-A6F9-95DC-6C42F761899E}"/>
            </a:ext>
          </a:extLst>
        </xdr:cNvPr>
        <xdr:cNvSpPr/>
      </xdr:nvSpPr>
      <xdr:spPr>
        <a:xfrm>
          <a:off x="3582761" y="0"/>
          <a:ext cx="1152000" cy="435600"/>
        </a:xfrm>
        <a:prstGeom prst="rect">
          <a:avLst/>
        </a:prstGeom>
        <a:solidFill>
          <a:schemeClr val="bg1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0">
              <a:solidFill>
                <a:srgbClr val="10622F"/>
              </a:solidFill>
            </a:rPr>
            <a:t>LANÇAMENTOS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1228725</xdr:colOff>
      <xdr:row>0</xdr:row>
      <xdr:rowOff>0</xdr:rowOff>
    </xdr:from>
    <xdr:to>
      <xdr:col>2</xdr:col>
      <xdr:colOff>66150</xdr:colOff>
      <xdr:row>0</xdr:row>
      <xdr:rowOff>435600</xdr:rowOff>
    </xdr:to>
    <xdr:sp macro="" textlink="">
      <xdr:nvSpPr>
        <xdr:cNvPr id="5" name="Re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C844FF-7A39-42CE-B07B-58783C7A49A9}"/>
            </a:ext>
          </a:extLst>
        </xdr:cNvPr>
        <xdr:cNvSpPr/>
      </xdr:nvSpPr>
      <xdr:spPr>
        <a:xfrm>
          <a:off x="1285875" y="0"/>
          <a:ext cx="1152000" cy="435600"/>
        </a:xfrm>
        <a:prstGeom prst="rect">
          <a:avLst/>
        </a:prstGeom>
        <a:solidFill>
          <a:schemeClr val="bg1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 b="0">
              <a:solidFill>
                <a:srgbClr val="10622F"/>
              </a:solidFill>
              <a:latin typeface="+mn-lt"/>
              <a:ea typeface="+mn-ea"/>
              <a:cs typeface="+mn-cs"/>
            </a:rPr>
            <a:t>CADASTRO MOTIVOS</a:t>
          </a:r>
        </a:p>
      </xdr:txBody>
    </xdr:sp>
    <xdr:clientData/>
  </xdr:twoCellAnchor>
  <xdr:twoCellAnchor editAs="absolute">
    <xdr:from>
      <xdr:col>2</xdr:col>
      <xdr:colOff>58511</xdr:colOff>
      <xdr:row>0</xdr:row>
      <xdr:rowOff>0</xdr:rowOff>
    </xdr:from>
    <xdr:to>
      <xdr:col>3</xdr:col>
      <xdr:colOff>429461</xdr:colOff>
      <xdr:row>0</xdr:row>
      <xdr:rowOff>435600</xdr:rowOff>
    </xdr:to>
    <xdr:sp macro="" textlink="">
      <xdr:nvSpPr>
        <xdr:cNvPr id="6" name="Retângul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EF8A07-73A0-4DB6-9716-47B3A562E9F2}"/>
            </a:ext>
          </a:extLst>
        </xdr:cNvPr>
        <xdr:cNvSpPr/>
      </xdr:nvSpPr>
      <xdr:spPr>
        <a:xfrm>
          <a:off x="2430236" y="0"/>
          <a:ext cx="1152000" cy="435600"/>
        </a:xfrm>
        <a:prstGeom prst="rect">
          <a:avLst/>
        </a:prstGeom>
        <a:solidFill>
          <a:srgbClr val="070F62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bg1"/>
              </a:solidFill>
            </a:rPr>
            <a:t>CADASTRO PRODUTOS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881979</xdr:colOff>
      <xdr:row>0</xdr:row>
      <xdr:rowOff>432000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0C9A25D-13D7-473C-9AF7-15D87F1AC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200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9524</xdr:colOff>
      <xdr:row>1</xdr:row>
      <xdr:rowOff>0</xdr:rowOff>
    </xdr:from>
    <xdr:to>
      <xdr:col>6</xdr:col>
      <xdr:colOff>209550</xdr:colOff>
      <xdr:row>2</xdr:row>
      <xdr:rowOff>4350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E2239C7C-ED1E-472A-8A14-6366B31EA616}"/>
            </a:ext>
          </a:extLst>
        </xdr:cNvPr>
        <xdr:cNvSpPr txBox="1"/>
      </xdr:nvSpPr>
      <xdr:spPr>
        <a:xfrm>
          <a:off x="9524" y="438150"/>
          <a:ext cx="5695951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 b="1">
              <a:solidFill>
                <a:schemeClr val="bg1"/>
              </a:solidFill>
            </a:rPr>
            <a:t>CADASTRO DE</a:t>
          </a:r>
          <a:r>
            <a:rPr lang="pt-BR" sz="1400" b="1" baseline="0">
              <a:solidFill>
                <a:schemeClr val="bg1"/>
              </a:solidFill>
            </a:rPr>
            <a:t> PRODUTOS E QUANTIDADES DE RECLAMAÇÕES POR MÊS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3</xdr:col>
      <xdr:colOff>429986</xdr:colOff>
      <xdr:row>0</xdr:row>
      <xdr:rowOff>0</xdr:rowOff>
    </xdr:from>
    <xdr:to>
      <xdr:col>5</xdr:col>
      <xdr:colOff>19886</xdr:colOff>
      <xdr:row>0</xdr:row>
      <xdr:rowOff>435600</xdr:rowOff>
    </xdr:to>
    <xdr:sp macro="" textlink="">
      <xdr:nvSpPr>
        <xdr:cNvPr id="9" name="Retâ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BF7C54-DAD2-460B-8E6C-3556AF694800}"/>
            </a:ext>
          </a:extLst>
        </xdr:cNvPr>
        <xdr:cNvSpPr/>
      </xdr:nvSpPr>
      <xdr:spPr>
        <a:xfrm>
          <a:off x="3582761" y="0"/>
          <a:ext cx="1152000" cy="435600"/>
        </a:xfrm>
        <a:prstGeom prst="rect">
          <a:avLst/>
        </a:prstGeom>
        <a:solidFill>
          <a:schemeClr val="bg1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0">
              <a:solidFill>
                <a:srgbClr val="10622F"/>
              </a:solidFill>
            </a:rPr>
            <a:t>LANÇAMENTOS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438150</xdr:colOff>
      <xdr:row>0</xdr:row>
      <xdr:rowOff>0</xdr:rowOff>
    </xdr:from>
    <xdr:to>
      <xdr:col>2</xdr:col>
      <xdr:colOff>1590150</xdr:colOff>
      <xdr:row>0</xdr:row>
      <xdr:rowOff>435600</xdr:rowOff>
    </xdr:to>
    <xdr:sp macro="" textlink="">
      <xdr:nvSpPr>
        <xdr:cNvPr id="8" name="Retângul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8B4971-470A-4D8C-ADF4-B0622C6A2D37}"/>
            </a:ext>
          </a:extLst>
        </xdr:cNvPr>
        <xdr:cNvSpPr/>
      </xdr:nvSpPr>
      <xdr:spPr>
        <a:xfrm>
          <a:off x="1285875" y="0"/>
          <a:ext cx="1152000" cy="435600"/>
        </a:xfrm>
        <a:prstGeom prst="rect">
          <a:avLst/>
        </a:prstGeom>
        <a:solidFill>
          <a:schemeClr val="bg1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 b="0">
              <a:solidFill>
                <a:srgbClr val="10622F"/>
              </a:solidFill>
              <a:latin typeface="+mn-lt"/>
              <a:ea typeface="+mn-ea"/>
              <a:cs typeface="+mn-cs"/>
            </a:rPr>
            <a:t>CADASTRO MOTIVOS</a:t>
          </a:r>
        </a:p>
      </xdr:txBody>
    </xdr:sp>
    <xdr:clientData/>
  </xdr:twoCellAnchor>
  <xdr:twoCellAnchor editAs="absolute">
    <xdr:from>
      <xdr:col>2</xdr:col>
      <xdr:colOff>1582511</xdr:colOff>
      <xdr:row>0</xdr:row>
      <xdr:rowOff>0</xdr:rowOff>
    </xdr:from>
    <xdr:to>
      <xdr:col>3</xdr:col>
      <xdr:colOff>1077161</xdr:colOff>
      <xdr:row>0</xdr:row>
      <xdr:rowOff>435600</xdr:rowOff>
    </xdr:to>
    <xdr:sp macro="" textlink="">
      <xdr:nvSpPr>
        <xdr:cNvPr id="9" name="Retângul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ACFA41-6C2C-45A2-80FE-E31BADCFDB4A}"/>
            </a:ext>
          </a:extLst>
        </xdr:cNvPr>
        <xdr:cNvSpPr/>
      </xdr:nvSpPr>
      <xdr:spPr>
        <a:xfrm>
          <a:off x="2430236" y="0"/>
          <a:ext cx="1152000" cy="435600"/>
        </a:xfrm>
        <a:prstGeom prst="rect">
          <a:avLst/>
        </a:prstGeom>
        <a:solidFill>
          <a:schemeClr val="bg1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0">
              <a:solidFill>
                <a:srgbClr val="10622F"/>
              </a:solidFill>
            </a:rPr>
            <a:t>CADASTRO PRODUTOS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91404</xdr:colOff>
      <xdr:row>0</xdr:row>
      <xdr:rowOff>432000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7B982A4-D458-4449-BEAC-42A64D71AE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200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9524</xdr:colOff>
      <xdr:row>1</xdr:row>
      <xdr:rowOff>0</xdr:rowOff>
    </xdr:from>
    <xdr:to>
      <xdr:col>3</xdr:col>
      <xdr:colOff>1238250</xdr:colOff>
      <xdr:row>2</xdr:row>
      <xdr:rowOff>4350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A309E87-2F2C-46D6-AA94-F9D70A17E8C5}"/>
            </a:ext>
          </a:extLst>
        </xdr:cNvPr>
        <xdr:cNvSpPr txBox="1"/>
      </xdr:nvSpPr>
      <xdr:spPr>
        <a:xfrm>
          <a:off x="9524" y="438150"/>
          <a:ext cx="3733801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 b="1">
              <a:solidFill>
                <a:schemeClr val="bg1"/>
              </a:solidFill>
            </a:rPr>
            <a:t>LANÇAMENTO DE ATENDIMENTOS</a:t>
          </a:r>
        </a:p>
      </xdr:txBody>
    </xdr:sp>
    <xdr:clientData/>
  </xdr:twoCellAnchor>
  <xdr:twoCellAnchor editAs="absolute">
    <xdr:from>
      <xdr:col>3</xdr:col>
      <xdr:colOff>1077686</xdr:colOff>
      <xdr:row>0</xdr:row>
      <xdr:rowOff>0</xdr:rowOff>
    </xdr:from>
    <xdr:to>
      <xdr:col>3</xdr:col>
      <xdr:colOff>2229686</xdr:colOff>
      <xdr:row>0</xdr:row>
      <xdr:rowOff>435600</xdr:rowOff>
    </xdr:to>
    <xdr:sp macro="" textlink="">
      <xdr:nvSpPr>
        <xdr:cNvPr id="12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393096-0B10-4621-A8AD-F30FC0C138AE}"/>
            </a:ext>
          </a:extLst>
        </xdr:cNvPr>
        <xdr:cNvSpPr/>
      </xdr:nvSpPr>
      <xdr:spPr>
        <a:xfrm>
          <a:off x="3582761" y="0"/>
          <a:ext cx="1152000" cy="435600"/>
        </a:xfrm>
        <a:prstGeom prst="rect">
          <a:avLst/>
        </a:prstGeom>
        <a:solidFill>
          <a:srgbClr val="070F62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bg1"/>
              </a:solidFill>
            </a:rPr>
            <a:t>LANÇAMENTOS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281904</xdr:colOff>
      <xdr:row>0</xdr:row>
      <xdr:rowOff>435175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7E67F5B-0BBB-4C46-92C6-2234E36CBD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5175"/>
        </a:xfrm>
        <a:prstGeom prst="rect">
          <a:avLst/>
        </a:prstGeom>
      </xdr:spPr>
    </xdr:pic>
    <xdr:clientData/>
  </xdr:twoCellAnchor>
  <xdr:twoCellAnchor editAs="absolute">
    <xdr:from>
      <xdr:col>5</xdr:col>
      <xdr:colOff>472076</xdr:colOff>
      <xdr:row>0</xdr:row>
      <xdr:rowOff>2673</xdr:rowOff>
    </xdr:from>
    <xdr:to>
      <xdr:col>13</xdr:col>
      <xdr:colOff>488019</xdr:colOff>
      <xdr:row>0</xdr:row>
      <xdr:rowOff>414455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39E074D9-37E9-4B0E-9B98-DE582EDB5B81}"/>
            </a:ext>
          </a:extLst>
        </xdr:cNvPr>
        <xdr:cNvSpPr/>
      </xdr:nvSpPr>
      <xdr:spPr>
        <a:xfrm>
          <a:off x="2929526" y="2673"/>
          <a:ext cx="4149793" cy="41178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BÔNUS E INFORMAÇÕES ADICIONAIS</a:t>
          </a:r>
        </a:p>
      </xdr:txBody>
    </xdr:sp>
    <xdr:clientData/>
  </xdr:twoCellAnchor>
  <xdr:twoCellAnchor editAs="absolute">
    <xdr:from>
      <xdr:col>5</xdr:col>
      <xdr:colOff>339725</xdr:colOff>
      <xdr:row>2</xdr:row>
      <xdr:rowOff>34925</xdr:rowOff>
    </xdr:from>
    <xdr:to>
      <xdr:col>9</xdr:col>
      <xdr:colOff>815618</xdr:colOff>
      <xdr:row>17</xdr:row>
      <xdr:rowOff>129818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81E2DA5-5B21-4866-8EDB-CCE1EFF74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7175" y="720725"/>
          <a:ext cx="2876193" cy="2857143"/>
        </a:xfrm>
        <a:prstGeom prst="rect">
          <a:avLst/>
        </a:prstGeom>
      </xdr:spPr>
    </xdr:pic>
    <xdr:clientData/>
  </xdr:twoCellAnchor>
  <xdr:twoCellAnchor editAs="absolute">
    <xdr:from>
      <xdr:col>16</xdr:col>
      <xdr:colOff>363500</xdr:colOff>
      <xdr:row>2</xdr:row>
      <xdr:rowOff>34925</xdr:rowOff>
    </xdr:from>
    <xdr:to>
      <xdr:col>21</xdr:col>
      <xdr:colOff>191693</xdr:colOff>
      <xdr:row>17</xdr:row>
      <xdr:rowOff>129818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5B8150B-69B1-436E-9196-6183770C55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55025" y="720725"/>
          <a:ext cx="2847618" cy="2857143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2</xdr:row>
      <xdr:rowOff>34925</xdr:rowOff>
    </xdr:from>
    <xdr:to>
      <xdr:col>5</xdr:col>
      <xdr:colOff>399693</xdr:colOff>
      <xdr:row>17</xdr:row>
      <xdr:rowOff>129818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F16D44E-0EE9-4621-B5CD-0F3841A553F9}"/>
            </a:ext>
          </a:extLst>
        </xdr:cNvPr>
        <xdr:cNvGrpSpPr/>
      </xdr:nvGrpSpPr>
      <xdr:grpSpPr>
        <a:xfrm>
          <a:off x="0" y="720725"/>
          <a:ext cx="2857143" cy="2857143"/>
          <a:chOff x="0" y="714375"/>
          <a:chExt cx="2857143" cy="2857143"/>
        </a:xfrm>
      </xdr:grpSpPr>
      <xdr:pic>
        <xdr:nvPicPr>
          <xdr:cNvPr id="7" name="Imagem 6">
            <a:extLst>
              <a:ext uri="{FF2B5EF4-FFF2-40B4-BE49-F238E27FC236}">
                <a16:creationId xmlns:a16="http://schemas.microsoft.com/office/drawing/2014/main" id="{62889B07-7E4F-BD42-E4DE-509D1AAD2A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714375"/>
            <a:ext cx="2857143" cy="2857143"/>
          </a:xfrm>
          <a:prstGeom prst="rect">
            <a:avLst/>
          </a:prstGeom>
        </xdr:spPr>
      </xdr:pic>
      <xdr:sp macro="" textlink="">
        <xdr:nvSpPr>
          <xdr:cNvPr id="8" name="CaixaDeTexto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92D814B-88FA-626F-D7B9-62ECBB6E9FD7}"/>
              </a:ext>
            </a:extLst>
          </xdr:cNvPr>
          <xdr:cNvSpPr txBox="1"/>
        </xdr:nvSpPr>
        <xdr:spPr>
          <a:xfrm>
            <a:off x="847726" y="3152775"/>
            <a:ext cx="1143000" cy="257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t-BR" sz="1100"/>
          </a:p>
        </xdr:txBody>
      </xdr:sp>
    </xdr:grpSp>
    <xdr:clientData/>
  </xdr:twoCellAnchor>
  <xdr:twoCellAnchor editAs="absolute">
    <xdr:from>
      <xdr:col>12</xdr:col>
      <xdr:colOff>775</xdr:colOff>
      <xdr:row>2</xdr:row>
      <xdr:rowOff>34925</xdr:rowOff>
    </xdr:from>
    <xdr:to>
      <xdr:col>16</xdr:col>
      <xdr:colOff>454443</xdr:colOff>
      <xdr:row>17</xdr:row>
      <xdr:rowOff>129818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32CABF9E-A7FB-4508-B3F7-F0A055B289D8}"/>
            </a:ext>
          </a:extLst>
        </xdr:cNvPr>
        <xdr:cNvGrpSpPr/>
      </xdr:nvGrpSpPr>
      <xdr:grpSpPr>
        <a:xfrm>
          <a:off x="5992000" y="720725"/>
          <a:ext cx="2853968" cy="2857143"/>
          <a:chOff x="9246375" y="731025"/>
          <a:chExt cx="2857143" cy="2857143"/>
        </a:xfrm>
      </xdr:grpSpPr>
      <xdr:pic>
        <xdr:nvPicPr>
          <xdr:cNvPr id="10" name="Imagem 9">
            <a:extLst>
              <a:ext uri="{FF2B5EF4-FFF2-40B4-BE49-F238E27FC236}">
                <a16:creationId xmlns:a16="http://schemas.microsoft.com/office/drawing/2014/main" id="{D5578D6F-F51D-3607-F21D-87294C0F77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6375" y="731025"/>
            <a:ext cx="2857143" cy="2857143"/>
          </a:xfrm>
          <a:prstGeom prst="rect">
            <a:avLst/>
          </a:prstGeom>
        </xdr:spPr>
      </xdr:pic>
      <xdr:sp macro="" textlink="">
        <xdr:nvSpPr>
          <xdr:cNvPr id="11" name="CaixaDeTexto 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7C86BD7-0F51-0939-8FB6-327E57063995}"/>
              </a:ext>
            </a:extLst>
          </xdr:cNvPr>
          <xdr:cNvSpPr txBox="1"/>
        </xdr:nvSpPr>
        <xdr:spPr>
          <a:xfrm>
            <a:off x="9429750" y="3152775"/>
            <a:ext cx="2495550" cy="257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t-BR" sz="1100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D12F8B0-251E-402D-89B0-BB1A17F7308B}" name="Tab_motivos" displayName="Tab_motivos" ref="B4:O9" totalsRowShown="0" headerRowDxfId="41" dataDxfId="40">
  <autoFilter ref="B4:O9" xr:uid="{8D12F8B0-251E-402D-89B0-BB1A17F7308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CF56EBD-8174-4968-8B7B-C44123B80AB7}" name="MOTIVOS" dataDxfId="39"/>
    <tableColumn id="2" xr3:uid="{992830D6-8547-4CE3-9552-F0A98C27E404}" name="JAN" dataDxfId="38">
      <calculatedColumnFormula>COUNTIFS(Tab_lançamentos[MOTIVO],Tab_motivos[[#This Row],[MOTIVOS]],Tab_lançamentos[MÊS],Tab_motivos[[#Headers],[JAN]])</calculatedColumnFormula>
    </tableColumn>
    <tableColumn id="3" xr3:uid="{CDC01768-542B-4CBB-97D8-826571B5892A}" name="FEV" dataDxfId="37">
      <calculatedColumnFormula>COUNTIFS(Tab_lançamentos[MOTIVO],Tab_motivos[[#This Row],[MOTIVOS]],Tab_lançamentos[MÊS],Tab_motivos[[#Headers],[FEV]])</calculatedColumnFormula>
    </tableColumn>
    <tableColumn id="4" xr3:uid="{B0A89CDD-7825-4E3E-9301-F710597945B0}" name="MAR" dataDxfId="36">
      <calculatedColumnFormula>COUNTIFS(Tab_lançamentos[MOTIVO],Tab_motivos[[#This Row],[MOTIVOS]],Tab_lançamentos[MÊS],Tab_motivos[[#Headers],[MAR]])</calculatedColumnFormula>
    </tableColumn>
    <tableColumn id="5" xr3:uid="{CC5BA870-7D3C-4942-B14C-2D3B831464FB}" name="ABR" dataDxfId="35">
      <calculatedColumnFormula>COUNTIFS(Tab_lançamentos[MOTIVO],Tab_motivos[[#This Row],[MOTIVOS]],Tab_lançamentos[MÊS],Tab_motivos[[#Headers],[ABR]])</calculatedColumnFormula>
    </tableColumn>
    <tableColumn id="6" xr3:uid="{8D098D71-75A4-45E6-B0B5-2AD3757C6424}" name="MAI" dataDxfId="34">
      <calculatedColumnFormula>COUNTIFS(Tab_lançamentos[MOTIVO],Tab_motivos[[#This Row],[MOTIVOS]],Tab_lançamentos[MÊS],Tab_motivos[[#Headers],[MAI]])</calculatedColumnFormula>
    </tableColumn>
    <tableColumn id="7" xr3:uid="{5877D269-C64B-426E-A46D-AA2C8575049B}" name="JUN" dataDxfId="33">
      <calculatedColumnFormula>COUNTIFS(Tab_lançamentos[MOTIVO],Tab_motivos[[#This Row],[MOTIVOS]],Tab_lançamentos[MÊS],Tab_motivos[[#Headers],[JUN]])</calculatedColumnFormula>
    </tableColumn>
    <tableColumn id="8" xr3:uid="{57595860-03FE-407C-8035-07DC1E77C9B0}" name="JUL" dataDxfId="32">
      <calculatedColumnFormula>COUNTIFS(Tab_lançamentos[MOTIVO],Tab_motivos[[#This Row],[MOTIVOS]],Tab_lançamentos[MÊS],Tab_motivos[[#Headers],[JUL]])</calculatedColumnFormula>
    </tableColumn>
    <tableColumn id="9" xr3:uid="{3346E99B-8C1F-4C2C-BBD7-011320EAC822}" name="AGO" dataDxfId="31">
      <calculatedColumnFormula>COUNTIFS(Tab_lançamentos[MOTIVO],Tab_motivos[[#This Row],[MOTIVOS]],Tab_lançamentos[MÊS],Tab_motivos[[#Headers],[AGO]])</calculatedColumnFormula>
    </tableColumn>
    <tableColumn id="10" xr3:uid="{9ECAB9BD-12C5-4B02-AA52-D056ABFAE6A8}" name="SET" dataDxfId="30">
      <calculatedColumnFormula>COUNTIFS(Tab_lançamentos[MOTIVO],Tab_motivos[[#This Row],[MOTIVOS]],Tab_lançamentos[MÊS],Tab_motivos[[#Headers],[SET]])</calculatedColumnFormula>
    </tableColumn>
    <tableColumn id="11" xr3:uid="{6C54B7CE-3B86-4899-9422-708340ADC536}" name="OUT" dataDxfId="29">
      <calculatedColumnFormula>COUNTIFS(Tab_lançamentos[MOTIVO],Tab_motivos[[#This Row],[MOTIVOS]],Tab_lançamentos[MÊS],Tab_motivos[[#Headers],[OUT]])</calculatedColumnFormula>
    </tableColumn>
    <tableColumn id="12" xr3:uid="{E32906FA-4CE7-4579-A74D-E770A627689B}" name="NOV" dataDxfId="28">
      <calculatedColumnFormula>COUNTIFS(Tab_lançamentos[MOTIVO],Tab_motivos[[#This Row],[MOTIVOS]],Tab_lançamentos[MÊS],Tab_motivos[[#Headers],[NOV]])</calculatedColumnFormula>
    </tableColumn>
    <tableColumn id="13" xr3:uid="{AECA213F-E672-43E3-8127-58E9B4714E95}" name="DEZ" dataDxfId="27">
      <calculatedColumnFormula>COUNTIFS(Tab_lançamentos[MOTIVO],Tab_motivos[[#This Row],[MOTIVOS]],Tab_lançamentos[MÊS],Tab_motivos[[#Headers],[DEZ]])</calculatedColumnFormula>
    </tableColumn>
    <tableColumn id="14" xr3:uid="{FCD624F0-5372-4922-9BE2-A6A3EF01923A}" name="TOTAL" dataDxfId="26">
      <calculatedColumnFormula>SUM(Tab_motivos[[#This Row],[JAN]:[DEZ]])</calculatedColumnFormula>
    </tableColumn>
  </tableColumns>
  <tableStyleInfo name="TableStyleLight18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C47FEA-1205-42F7-ADF3-0A3552A387FC}" name="Tab_produtos" displayName="Tab_produtos" ref="B4:O8" totalsRowShown="0" headerRowDxfId="25" dataDxfId="24">
  <autoFilter ref="B4:O8" xr:uid="{B6D3E72E-409B-4C0F-A765-8D0567F5DDD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6926AD9-9FD1-4A1D-B7C1-71E1A8574B54}" name="PRODUTOS" dataDxfId="23"/>
    <tableColumn id="2" xr3:uid="{B54A2E6A-72D9-42F3-9F21-7350DBAD623E}" name="JAN" dataDxfId="22">
      <calculatedColumnFormula>COUNTIFS(Tab_lançamentos[PRODUTO],Tab_produtos[[#This Row],[PRODUTOS]],Tab_lançamentos[MÊS],Tab_produtos[[#Headers],[JAN]])</calculatedColumnFormula>
    </tableColumn>
    <tableColumn id="3" xr3:uid="{BDC05B49-ADA4-410B-B869-D1B7F589E372}" name="FEV" dataDxfId="21">
      <calculatedColumnFormula>COUNTIFS(Tab_lançamentos[PRODUTO],Tab_produtos[[#This Row],[PRODUTOS]],Tab_lançamentos[MÊS],Tab_produtos[[#Headers],[FEV]])</calculatedColumnFormula>
    </tableColumn>
    <tableColumn id="4" xr3:uid="{9FB75518-99A5-44D5-BE56-2A644FD59D73}" name="MAR" dataDxfId="20">
      <calculatedColumnFormula>COUNTIFS(Tab_lançamentos[PRODUTO],Tab_produtos[[#This Row],[PRODUTOS]],Tab_lançamentos[MÊS],Tab_produtos[[#Headers],[MAR]])</calculatedColumnFormula>
    </tableColumn>
    <tableColumn id="5" xr3:uid="{093EEFCA-7F88-4605-96E4-7EA903C11DAF}" name="ABR" dataDxfId="19">
      <calculatedColumnFormula>COUNTIFS(Tab_lançamentos[PRODUTO],Tab_produtos[[#This Row],[PRODUTOS]],Tab_lançamentos[MÊS],Tab_produtos[[#Headers],[ABR]])</calculatedColumnFormula>
    </tableColumn>
    <tableColumn id="6" xr3:uid="{7E32B6C8-07F3-4CE5-8C1D-976694F2F652}" name="MAI" dataDxfId="18">
      <calculatedColumnFormula>COUNTIFS(Tab_lançamentos[PRODUTO],Tab_produtos[[#This Row],[PRODUTOS]],Tab_lançamentos[MÊS],Tab_produtos[[#Headers],[MAI]])</calculatedColumnFormula>
    </tableColumn>
    <tableColumn id="7" xr3:uid="{53601FDA-089D-437A-9C92-AB6BB8C9BAFC}" name="JUN" dataDxfId="17">
      <calculatedColumnFormula>COUNTIFS(Tab_lançamentos[PRODUTO],Tab_produtos[[#This Row],[PRODUTOS]],Tab_lançamentos[MÊS],Tab_produtos[[#Headers],[JUN]])</calculatedColumnFormula>
    </tableColumn>
    <tableColumn id="8" xr3:uid="{51B32F97-E87C-4863-8367-6F7F41D12CCD}" name="JUL" dataDxfId="16">
      <calculatedColumnFormula>COUNTIFS(Tab_lançamentos[PRODUTO],Tab_produtos[[#This Row],[PRODUTOS]],Tab_lançamentos[MÊS],Tab_produtos[[#Headers],[JUL]])</calculatedColumnFormula>
    </tableColumn>
    <tableColumn id="9" xr3:uid="{A7AE82E9-6AB8-49C2-8A08-CDA0F8079757}" name="AGO" dataDxfId="15">
      <calculatedColumnFormula>COUNTIFS(Tab_lançamentos[PRODUTO],Tab_produtos[[#This Row],[PRODUTOS]],Tab_lançamentos[MÊS],Tab_produtos[[#Headers],[AGO]])</calculatedColumnFormula>
    </tableColumn>
    <tableColumn id="10" xr3:uid="{4DD59C90-1138-4648-AB64-C2BD0F3EB299}" name="SET" dataDxfId="14">
      <calculatedColumnFormula>COUNTIFS(Tab_lançamentos[PRODUTO],Tab_produtos[[#This Row],[PRODUTOS]],Tab_lançamentos[MÊS],Tab_produtos[[#Headers],[SET]])</calculatedColumnFormula>
    </tableColumn>
    <tableColumn id="11" xr3:uid="{D3C92A59-706D-4EE8-924C-3AC9ADF3783B}" name="OUT" dataDxfId="13">
      <calculatedColumnFormula>COUNTIFS(Tab_lançamentos[PRODUTO],Tab_produtos[[#This Row],[PRODUTOS]],Tab_lançamentos[MÊS],Tab_produtos[[#Headers],[OUT]])</calculatedColumnFormula>
    </tableColumn>
    <tableColumn id="12" xr3:uid="{340E7BD6-905D-4BB5-9B6E-294E1785E9C9}" name="NOV" dataDxfId="12">
      <calculatedColumnFormula>COUNTIFS(Tab_lançamentos[PRODUTO],Tab_produtos[[#This Row],[PRODUTOS]],Tab_lançamentos[MÊS],Tab_produtos[[#Headers],[NOV]])</calculatedColumnFormula>
    </tableColumn>
    <tableColumn id="13" xr3:uid="{F8342C0E-F35D-4A21-BE59-22B04F0F1DBF}" name="DEZ" dataDxfId="11">
      <calculatedColumnFormula>COUNTIFS(Tab_lançamentos[PRODUTO],Tab_produtos[[#This Row],[PRODUTOS]],Tab_lançamentos[MÊS],Tab_produtos[[#Headers],[DEZ]])</calculatedColumnFormula>
    </tableColumn>
    <tableColumn id="14" xr3:uid="{092C96E6-A39B-4A61-AE3A-F71694A07EB7}" name="TOTAL" dataDxfId="10">
      <calculatedColumnFormula>SUM(Tab_produtos[[#This Row],[JAN]:[DEZ]])</calculatedColumnFormula>
    </tableColumn>
  </tableColumns>
  <tableStyleInfo name="TableStyleLight18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178C0B-36FA-4E2A-BD81-BF7D87CE1FF5}" name="Tab_lançamentos" displayName="Tab_lançamentos" ref="B4:I15" totalsRowShown="0" headerRowDxfId="9" dataDxfId="8">
  <autoFilter ref="B4:I15" xr:uid="{F4178C0B-36FA-4E2A-BD81-BF7D87CE1FF5}"/>
  <tableColumns count="8">
    <tableColumn id="5" xr3:uid="{FC9A6D9C-FB22-4855-B939-701426B88BFC}" name="DATA" dataDxfId="7"/>
    <tableColumn id="8" xr3:uid="{AC127561-5CE8-42FF-BA7F-B347BFD957F7}" name="CLIENTE" dataDxfId="6"/>
    <tableColumn id="1" xr3:uid="{1CE03247-864F-49B4-8764-66A7CF0E8251}" name="DESCRIÇÃO DO CLIENTE" dataDxfId="5"/>
    <tableColumn id="4" xr3:uid="{96C90B25-06D0-4059-BCB5-C40E778563D9}" name="ANÁLISE DO SAC" dataDxfId="4"/>
    <tableColumn id="3" xr3:uid="{E81A1874-8ACA-497F-B270-EAF51DB266F9}" name="QUE AÇÃO FOI TOMADA?" dataDxfId="3"/>
    <tableColumn id="2" xr3:uid="{D7F8F6DD-CFCF-439F-91DE-B84E988CF0F7}" name="MOTIVO" dataDxfId="2"/>
    <tableColumn id="6" xr3:uid="{3EB5EF58-7BCC-46C6-9A5A-43DBEB9155E4}" name="PRODUTO" dataDxfId="1"/>
    <tableColumn id="10" xr3:uid="{20BD525D-662C-4BE2-8892-3EF57BAC4308}" name="MÊS" dataDxfId="0">
      <calculatedColumnFormula>IF(Tab_lançamentos[[#This Row],[DATA]]="","",TEXT(Tab_lançamentos[[#This Row],[DATA]],"mmm"))</calculatedColumnFormula>
    </tableColumn>
  </tableColumns>
  <tableStyleInfo name="TableStyleLight18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maxplanilhas.com.br/formulario-de-planilhas-personalizadas/" TargetMode="External"/><Relationship Id="rId1" Type="http://schemas.openxmlformats.org/officeDocument/2006/relationships/hyperlink" Target="https://maxplanilhas.com.br/loja-completa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07B21-3C86-40F0-AD25-DDF8FE43139E}">
  <dimension ref="B1:O11"/>
  <sheetViews>
    <sheetView showGridLines="0" tabSelected="1" zoomScaleNormal="100" workbookViewId="0">
      <pane ySplit="4" topLeftCell="A5" activePane="bottomLeft" state="frozen"/>
      <selection pane="bottomLeft" activeCell="E16" sqref="E16"/>
    </sheetView>
  </sheetViews>
  <sheetFormatPr defaultRowHeight="15" x14ac:dyDescent="0.25"/>
  <cols>
    <col min="1" max="1" width="0.85546875" customWidth="1"/>
    <col min="2" max="2" width="34.7109375" bestFit="1" customWidth="1"/>
    <col min="3" max="15" width="11.7109375" customWidth="1"/>
  </cols>
  <sheetData>
    <row r="1" spans="2:15" ht="35.1" customHeight="1" x14ac:dyDescent="0.25"/>
    <row r="2" spans="2:15" s="3" customFormat="1" ht="20.100000000000001" customHeight="1" x14ac:dyDescent="0.25">
      <c r="B2" s="4"/>
    </row>
    <row r="3" spans="2:15" ht="8.1" customHeight="1" x14ac:dyDescent="0.25"/>
    <row r="4" spans="2:15" ht="30" customHeight="1" x14ac:dyDescent="0.25">
      <c r="B4" s="5" t="s">
        <v>4</v>
      </c>
      <c r="C4" s="6" t="s">
        <v>32</v>
      </c>
      <c r="D4" s="6" t="s">
        <v>33</v>
      </c>
      <c r="E4" s="6" t="s">
        <v>34</v>
      </c>
      <c r="F4" s="6" t="s">
        <v>35</v>
      </c>
      <c r="G4" s="6" t="s">
        <v>36</v>
      </c>
      <c r="H4" s="6" t="s">
        <v>37</v>
      </c>
      <c r="I4" s="6" t="s">
        <v>38</v>
      </c>
      <c r="J4" s="6" t="s">
        <v>39</v>
      </c>
      <c r="K4" s="6" t="s">
        <v>40</v>
      </c>
      <c r="L4" s="6" t="s">
        <v>41</v>
      </c>
      <c r="M4" s="6" t="s">
        <v>42</v>
      </c>
      <c r="N4" s="6" t="s">
        <v>43</v>
      </c>
      <c r="O4" s="6" t="s">
        <v>44</v>
      </c>
    </row>
    <row r="5" spans="2:15" ht="15" customHeight="1" x14ac:dyDescent="0.25">
      <c r="B5" t="s">
        <v>23</v>
      </c>
      <c r="C5" s="9">
        <f>COUNTIFS(Tab_lançamentos[MOTIVO],Tab_motivos[[#This Row],[MOTIVOS]],Tab_lançamentos[MÊS],Tab_motivos[[#Headers],[JAN]])</f>
        <v>0</v>
      </c>
      <c r="D5" s="9">
        <f>COUNTIFS(Tab_lançamentos[MOTIVO],Tab_motivos[[#This Row],[MOTIVOS]],Tab_lançamentos[MÊS],Tab_motivos[[#Headers],[FEV]])</f>
        <v>1</v>
      </c>
      <c r="E5" s="9">
        <f>COUNTIFS(Tab_lançamentos[MOTIVO],Tab_motivos[[#This Row],[MOTIVOS]],Tab_lançamentos[MÊS],Tab_motivos[[#Headers],[MAR]])</f>
        <v>1</v>
      </c>
      <c r="F5" s="9">
        <f>COUNTIFS(Tab_lançamentos[MOTIVO],Tab_motivos[[#This Row],[MOTIVOS]],Tab_lançamentos[MÊS],Tab_motivos[[#Headers],[ABR]])</f>
        <v>1</v>
      </c>
      <c r="G5" s="9">
        <f>COUNTIFS(Tab_lançamentos[MOTIVO],Tab_motivos[[#This Row],[MOTIVOS]],Tab_lançamentos[MÊS],Tab_motivos[[#Headers],[MAI]])</f>
        <v>0</v>
      </c>
      <c r="H5" s="9">
        <f>COUNTIFS(Tab_lançamentos[MOTIVO],Tab_motivos[[#This Row],[MOTIVOS]],Tab_lançamentos[MÊS],Tab_motivos[[#Headers],[JUN]])</f>
        <v>0</v>
      </c>
      <c r="I5" s="9">
        <f>COUNTIFS(Tab_lançamentos[MOTIVO],Tab_motivos[[#This Row],[MOTIVOS]],Tab_lançamentos[MÊS],Tab_motivos[[#Headers],[JUL]])</f>
        <v>0</v>
      </c>
      <c r="J5" s="9">
        <f>COUNTIFS(Tab_lançamentos[MOTIVO],Tab_motivos[[#This Row],[MOTIVOS]],Tab_lançamentos[MÊS],Tab_motivos[[#Headers],[AGO]])</f>
        <v>0</v>
      </c>
      <c r="K5" s="9">
        <f>COUNTIFS(Tab_lançamentos[MOTIVO],Tab_motivos[[#This Row],[MOTIVOS]],Tab_lançamentos[MÊS],Tab_motivos[[#Headers],[SET]])</f>
        <v>0</v>
      </c>
      <c r="L5" s="9">
        <f>COUNTIFS(Tab_lançamentos[MOTIVO],Tab_motivos[[#This Row],[MOTIVOS]],Tab_lançamentos[MÊS],Tab_motivos[[#Headers],[OUT]])</f>
        <v>0</v>
      </c>
      <c r="M5" s="9">
        <f>COUNTIFS(Tab_lançamentos[MOTIVO],Tab_motivos[[#This Row],[MOTIVOS]],Tab_lançamentos[MÊS],Tab_motivos[[#Headers],[NOV]])</f>
        <v>0</v>
      </c>
      <c r="N5" s="9">
        <f>COUNTIFS(Tab_lançamentos[MOTIVO],Tab_motivos[[#This Row],[MOTIVOS]],Tab_lançamentos[MÊS],Tab_motivos[[#Headers],[DEZ]])</f>
        <v>0</v>
      </c>
      <c r="O5" s="9">
        <f>SUM(Tab_motivos[[#This Row],[JAN]:[DEZ]])</f>
        <v>3</v>
      </c>
    </row>
    <row r="6" spans="2:15" ht="15" customHeight="1" x14ac:dyDescent="0.25">
      <c r="B6" t="s">
        <v>13</v>
      </c>
      <c r="C6" s="9">
        <f>COUNTIFS(Tab_lançamentos[MOTIVO],Tab_motivos[[#This Row],[MOTIVOS]],Tab_lançamentos[MÊS],Tab_motivos[[#Headers],[JAN]])</f>
        <v>0</v>
      </c>
      <c r="D6" s="9">
        <f>COUNTIFS(Tab_lançamentos[MOTIVO],Tab_motivos[[#This Row],[MOTIVOS]],Tab_lançamentos[MÊS],Tab_motivos[[#Headers],[FEV]])</f>
        <v>1</v>
      </c>
      <c r="E6" s="9">
        <f>COUNTIFS(Tab_lançamentos[MOTIVO],Tab_motivos[[#This Row],[MOTIVOS]],Tab_lançamentos[MÊS],Tab_motivos[[#Headers],[MAR]])</f>
        <v>0</v>
      </c>
      <c r="F6" s="9">
        <f>COUNTIFS(Tab_lançamentos[MOTIVO],Tab_motivos[[#This Row],[MOTIVOS]],Tab_lançamentos[MÊS],Tab_motivos[[#Headers],[ABR]])</f>
        <v>1</v>
      </c>
      <c r="G6" s="9">
        <f>COUNTIFS(Tab_lançamentos[MOTIVO],Tab_motivos[[#This Row],[MOTIVOS]],Tab_lançamentos[MÊS],Tab_motivos[[#Headers],[MAI]])</f>
        <v>0</v>
      </c>
      <c r="H6" s="9">
        <f>COUNTIFS(Tab_lançamentos[MOTIVO],Tab_motivos[[#This Row],[MOTIVOS]],Tab_lançamentos[MÊS],Tab_motivos[[#Headers],[JUN]])</f>
        <v>0</v>
      </c>
      <c r="I6" s="9">
        <f>COUNTIFS(Tab_lançamentos[MOTIVO],Tab_motivos[[#This Row],[MOTIVOS]],Tab_lançamentos[MÊS],Tab_motivos[[#Headers],[JUL]])</f>
        <v>0</v>
      </c>
      <c r="J6" s="9">
        <f>COUNTIFS(Tab_lançamentos[MOTIVO],Tab_motivos[[#This Row],[MOTIVOS]],Tab_lançamentos[MÊS],Tab_motivos[[#Headers],[AGO]])</f>
        <v>0</v>
      </c>
      <c r="K6" s="9">
        <f>COUNTIFS(Tab_lançamentos[MOTIVO],Tab_motivos[[#This Row],[MOTIVOS]],Tab_lançamentos[MÊS],Tab_motivos[[#Headers],[SET]])</f>
        <v>0</v>
      </c>
      <c r="L6" s="9">
        <f>COUNTIFS(Tab_lançamentos[MOTIVO],Tab_motivos[[#This Row],[MOTIVOS]],Tab_lançamentos[MÊS],Tab_motivos[[#Headers],[OUT]])</f>
        <v>0</v>
      </c>
      <c r="M6" s="9">
        <f>COUNTIFS(Tab_lançamentos[MOTIVO],Tab_motivos[[#This Row],[MOTIVOS]],Tab_lançamentos[MÊS],Tab_motivos[[#Headers],[NOV]])</f>
        <v>0</v>
      </c>
      <c r="N6" s="9">
        <f>COUNTIFS(Tab_lançamentos[MOTIVO],Tab_motivos[[#This Row],[MOTIVOS]],Tab_lançamentos[MÊS],Tab_motivos[[#Headers],[DEZ]])</f>
        <v>0</v>
      </c>
      <c r="O6" s="9">
        <f>SUM(Tab_motivos[[#This Row],[JAN]:[DEZ]])</f>
        <v>2</v>
      </c>
    </row>
    <row r="7" spans="2:15" ht="15" customHeight="1" x14ac:dyDescent="0.25">
      <c r="B7" t="s">
        <v>12</v>
      </c>
      <c r="C7" s="9">
        <f>COUNTIFS(Tab_lançamentos[MOTIVO],Tab_motivos[[#This Row],[MOTIVOS]],Tab_lançamentos[MÊS],Tab_motivos[[#Headers],[JAN]])</f>
        <v>2</v>
      </c>
      <c r="D7" s="9">
        <f>COUNTIFS(Tab_lançamentos[MOTIVO],Tab_motivos[[#This Row],[MOTIVOS]],Tab_lançamentos[MÊS],Tab_motivos[[#Headers],[FEV]])</f>
        <v>0</v>
      </c>
      <c r="E7" s="9">
        <f>COUNTIFS(Tab_lançamentos[MOTIVO],Tab_motivos[[#This Row],[MOTIVOS]],Tab_lançamentos[MÊS],Tab_motivos[[#Headers],[MAR]])</f>
        <v>1</v>
      </c>
      <c r="F7" s="9">
        <f>COUNTIFS(Tab_lançamentos[MOTIVO],Tab_motivos[[#This Row],[MOTIVOS]],Tab_lançamentos[MÊS],Tab_motivos[[#Headers],[ABR]])</f>
        <v>0</v>
      </c>
      <c r="G7" s="9">
        <f>COUNTIFS(Tab_lançamentos[MOTIVO],Tab_motivos[[#This Row],[MOTIVOS]],Tab_lançamentos[MÊS],Tab_motivos[[#Headers],[MAI]])</f>
        <v>0</v>
      </c>
      <c r="H7" s="9">
        <f>COUNTIFS(Tab_lançamentos[MOTIVO],Tab_motivos[[#This Row],[MOTIVOS]],Tab_lançamentos[MÊS],Tab_motivos[[#Headers],[JUN]])</f>
        <v>0</v>
      </c>
      <c r="I7" s="9">
        <f>COUNTIFS(Tab_lançamentos[MOTIVO],Tab_motivos[[#This Row],[MOTIVOS]],Tab_lançamentos[MÊS],Tab_motivos[[#Headers],[JUL]])</f>
        <v>0</v>
      </c>
      <c r="J7" s="9">
        <f>COUNTIFS(Tab_lançamentos[MOTIVO],Tab_motivos[[#This Row],[MOTIVOS]],Tab_lançamentos[MÊS],Tab_motivos[[#Headers],[AGO]])</f>
        <v>0</v>
      </c>
      <c r="K7" s="9">
        <f>COUNTIFS(Tab_lançamentos[MOTIVO],Tab_motivos[[#This Row],[MOTIVOS]],Tab_lançamentos[MÊS],Tab_motivos[[#Headers],[SET]])</f>
        <v>0</v>
      </c>
      <c r="L7" s="9">
        <f>COUNTIFS(Tab_lançamentos[MOTIVO],Tab_motivos[[#This Row],[MOTIVOS]],Tab_lançamentos[MÊS],Tab_motivos[[#Headers],[OUT]])</f>
        <v>0</v>
      </c>
      <c r="M7" s="9">
        <f>COUNTIFS(Tab_lançamentos[MOTIVO],Tab_motivos[[#This Row],[MOTIVOS]],Tab_lançamentos[MÊS],Tab_motivos[[#Headers],[NOV]])</f>
        <v>0</v>
      </c>
      <c r="N7" s="9">
        <f>COUNTIFS(Tab_lançamentos[MOTIVO],Tab_motivos[[#This Row],[MOTIVOS]],Tab_lançamentos[MÊS],Tab_motivos[[#Headers],[DEZ]])</f>
        <v>0</v>
      </c>
      <c r="O7" s="9">
        <f>SUM(Tab_motivos[[#This Row],[JAN]:[DEZ]])</f>
        <v>3</v>
      </c>
    </row>
    <row r="8" spans="2:15" ht="15" customHeight="1" x14ac:dyDescent="0.25">
      <c r="B8" t="s">
        <v>14</v>
      </c>
      <c r="C8" s="9">
        <f>COUNTIFS(Tab_lançamentos[MOTIVO],Tab_motivos[[#This Row],[MOTIVOS]],Tab_lançamentos[MÊS],Tab_motivos[[#Headers],[JAN]])</f>
        <v>0</v>
      </c>
      <c r="D8" s="9">
        <f>COUNTIFS(Tab_lançamentos[MOTIVO],Tab_motivos[[#This Row],[MOTIVOS]],Tab_lançamentos[MÊS],Tab_motivos[[#Headers],[FEV]])</f>
        <v>0</v>
      </c>
      <c r="E8" s="9">
        <f>COUNTIFS(Tab_lançamentos[MOTIVO],Tab_motivos[[#This Row],[MOTIVOS]],Tab_lançamentos[MÊS],Tab_motivos[[#Headers],[MAR]])</f>
        <v>0</v>
      </c>
      <c r="F8" s="9">
        <f>COUNTIFS(Tab_lançamentos[MOTIVO],Tab_motivos[[#This Row],[MOTIVOS]],Tab_lançamentos[MÊS],Tab_motivos[[#Headers],[ABR]])</f>
        <v>0</v>
      </c>
      <c r="G8" s="9">
        <f>COUNTIFS(Tab_lançamentos[MOTIVO],Tab_motivos[[#This Row],[MOTIVOS]],Tab_lançamentos[MÊS],Tab_motivos[[#Headers],[MAI]])</f>
        <v>0</v>
      </c>
      <c r="H8" s="9">
        <f>COUNTIFS(Tab_lançamentos[MOTIVO],Tab_motivos[[#This Row],[MOTIVOS]],Tab_lançamentos[MÊS],Tab_motivos[[#Headers],[JUN]])</f>
        <v>0</v>
      </c>
      <c r="I8" s="9">
        <f>COUNTIFS(Tab_lançamentos[MOTIVO],Tab_motivos[[#This Row],[MOTIVOS]],Tab_lançamentos[MÊS],Tab_motivos[[#Headers],[JUL]])</f>
        <v>0</v>
      </c>
      <c r="J8" s="9">
        <f>COUNTIFS(Tab_lançamentos[MOTIVO],Tab_motivos[[#This Row],[MOTIVOS]],Tab_lançamentos[MÊS],Tab_motivos[[#Headers],[AGO]])</f>
        <v>0</v>
      </c>
      <c r="K8" s="9">
        <f>COUNTIFS(Tab_lançamentos[MOTIVO],Tab_motivos[[#This Row],[MOTIVOS]],Tab_lançamentos[MÊS],Tab_motivos[[#Headers],[SET]])</f>
        <v>0</v>
      </c>
      <c r="L8" s="9">
        <f>COUNTIFS(Tab_lançamentos[MOTIVO],Tab_motivos[[#This Row],[MOTIVOS]],Tab_lançamentos[MÊS],Tab_motivos[[#Headers],[OUT]])</f>
        <v>0</v>
      </c>
      <c r="M8" s="9">
        <f>COUNTIFS(Tab_lançamentos[MOTIVO],Tab_motivos[[#This Row],[MOTIVOS]],Tab_lançamentos[MÊS],Tab_motivos[[#Headers],[NOV]])</f>
        <v>0</v>
      </c>
      <c r="N8" s="9">
        <f>COUNTIFS(Tab_lançamentos[MOTIVO],Tab_motivos[[#This Row],[MOTIVOS]],Tab_lançamentos[MÊS],Tab_motivos[[#Headers],[DEZ]])</f>
        <v>0</v>
      </c>
      <c r="O8" s="9">
        <f>SUM(Tab_motivos[[#This Row],[JAN]:[DEZ]])</f>
        <v>0</v>
      </c>
    </row>
    <row r="9" spans="2:15" ht="15" customHeight="1" x14ac:dyDescent="0.25">
      <c r="B9" t="s">
        <v>21</v>
      </c>
      <c r="C9" s="9">
        <f>COUNTIFS(Tab_lançamentos[MOTIVO],Tab_motivos[[#This Row],[MOTIVOS]],Tab_lançamentos[MÊS],Tab_motivos[[#Headers],[JAN]])</f>
        <v>0</v>
      </c>
      <c r="D9" s="9">
        <f>COUNTIFS(Tab_lançamentos[MOTIVO],Tab_motivos[[#This Row],[MOTIVOS]],Tab_lançamentos[MÊS],Tab_motivos[[#Headers],[FEV]])</f>
        <v>1</v>
      </c>
      <c r="E9" s="9">
        <f>COUNTIFS(Tab_lançamentos[MOTIVO],Tab_motivos[[#This Row],[MOTIVOS]],Tab_lançamentos[MÊS],Tab_motivos[[#Headers],[MAR]])</f>
        <v>0</v>
      </c>
      <c r="F9" s="9">
        <f>COUNTIFS(Tab_lançamentos[MOTIVO],Tab_motivos[[#This Row],[MOTIVOS]],Tab_lançamentos[MÊS],Tab_motivos[[#Headers],[ABR]])</f>
        <v>1</v>
      </c>
      <c r="G9" s="9">
        <f>COUNTIFS(Tab_lançamentos[MOTIVO],Tab_motivos[[#This Row],[MOTIVOS]],Tab_lançamentos[MÊS],Tab_motivos[[#Headers],[MAI]])</f>
        <v>1</v>
      </c>
      <c r="H9" s="9">
        <f>COUNTIFS(Tab_lançamentos[MOTIVO],Tab_motivos[[#This Row],[MOTIVOS]],Tab_lançamentos[MÊS],Tab_motivos[[#Headers],[JUN]])</f>
        <v>0</v>
      </c>
      <c r="I9" s="9">
        <f>COUNTIFS(Tab_lançamentos[MOTIVO],Tab_motivos[[#This Row],[MOTIVOS]],Tab_lançamentos[MÊS],Tab_motivos[[#Headers],[JUL]])</f>
        <v>0</v>
      </c>
      <c r="J9" s="9">
        <f>COUNTIFS(Tab_lançamentos[MOTIVO],Tab_motivos[[#This Row],[MOTIVOS]],Tab_lançamentos[MÊS],Tab_motivos[[#Headers],[AGO]])</f>
        <v>0</v>
      </c>
      <c r="K9" s="9">
        <f>COUNTIFS(Tab_lançamentos[MOTIVO],Tab_motivos[[#This Row],[MOTIVOS]],Tab_lançamentos[MÊS],Tab_motivos[[#Headers],[SET]])</f>
        <v>0</v>
      </c>
      <c r="L9" s="9">
        <f>COUNTIFS(Tab_lançamentos[MOTIVO],Tab_motivos[[#This Row],[MOTIVOS]],Tab_lançamentos[MÊS],Tab_motivos[[#Headers],[OUT]])</f>
        <v>0</v>
      </c>
      <c r="M9" s="9">
        <f>COUNTIFS(Tab_lançamentos[MOTIVO],Tab_motivos[[#This Row],[MOTIVOS]],Tab_lançamentos[MÊS],Tab_motivos[[#Headers],[NOV]])</f>
        <v>0</v>
      </c>
      <c r="N9" s="9">
        <f>COUNTIFS(Tab_lançamentos[MOTIVO],Tab_motivos[[#This Row],[MOTIVOS]],Tab_lançamentos[MÊS],Tab_motivos[[#Headers],[DEZ]])</f>
        <v>0</v>
      </c>
      <c r="O9" s="9">
        <f>SUM(Tab_motivos[[#This Row],[JAN]:[DEZ]])</f>
        <v>3</v>
      </c>
    </row>
    <row r="10" spans="2:15" ht="15" customHeight="1" x14ac:dyDescent="0.25"/>
    <row r="11" spans="2:15" ht="15" customHeight="1" x14ac:dyDescent="0.25"/>
  </sheetData>
  <phoneticPr fontId="6" type="noConversion"/>
  <dataValidations count="1">
    <dataValidation allowBlank="1" showInputMessage="1" showErrorMessage="1" promptTitle="CONTÉM FÓRMULAS" prompt="Não deletar ou digitar nestas células." sqref="C5:O9" xr:uid="{4469737B-469B-4B4D-B84C-CDB76B1BBE07}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AD753-013C-4B57-B5A5-6BFF24783B3F}">
  <dimension ref="B1:O11"/>
  <sheetViews>
    <sheetView showGridLines="0" workbookViewId="0">
      <pane ySplit="4" topLeftCell="A5" activePane="bottomLeft" state="frozen"/>
      <selection pane="bottomLeft"/>
    </sheetView>
  </sheetViews>
  <sheetFormatPr defaultRowHeight="15" x14ac:dyDescent="0.25"/>
  <cols>
    <col min="1" max="1" width="0.85546875" customWidth="1"/>
    <col min="2" max="2" width="34.7109375" bestFit="1" customWidth="1"/>
    <col min="3" max="15" width="11.7109375" customWidth="1"/>
  </cols>
  <sheetData>
    <row r="1" spans="2:15" ht="35.1" customHeight="1" x14ac:dyDescent="0.25"/>
    <row r="2" spans="2:15" s="3" customFormat="1" ht="20.100000000000001" customHeight="1" x14ac:dyDescent="0.25">
      <c r="B2" s="4"/>
    </row>
    <row r="3" spans="2:15" ht="8.1" customHeight="1" x14ac:dyDescent="0.25"/>
    <row r="4" spans="2:15" ht="30" customHeight="1" x14ac:dyDescent="0.25">
      <c r="B4" s="7" t="s">
        <v>5</v>
      </c>
      <c r="C4" s="6" t="s">
        <v>32</v>
      </c>
      <c r="D4" s="6" t="s">
        <v>33</v>
      </c>
      <c r="E4" s="6" t="s">
        <v>34</v>
      </c>
      <c r="F4" s="6" t="s">
        <v>35</v>
      </c>
      <c r="G4" s="6" t="s">
        <v>36</v>
      </c>
      <c r="H4" s="6" t="s">
        <v>37</v>
      </c>
      <c r="I4" s="6" t="s">
        <v>38</v>
      </c>
      <c r="J4" s="6" t="s">
        <v>39</v>
      </c>
      <c r="K4" s="6" t="s">
        <v>40</v>
      </c>
      <c r="L4" s="6" t="s">
        <v>41</v>
      </c>
      <c r="M4" s="6" t="s">
        <v>42</v>
      </c>
      <c r="N4" s="6" t="s">
        <v>43</v>
      </c>
      <c r="O4" s="6" t="s">
        <v>44</v>
      </c>
    </row>
    <row r="5" spans="2:15" ht="15" customHeight="1" x14ac:dyDescent="0.25">
      <c r="B5" t="s">
        <v>1</v>
      </c>
      <c r="C5" s="9">
        <f>COUNTIFS(Tab_lançamentos[PRODUTO],Tab_produtos[[#This Row],[PRODUTOS]],Tab_lançamentos[MÊS],Tab_produtos[[#Headers],[JAN]])</f>
        <v>0</v>
      </c>
      <c r="D5" s="9">
        <f>COUNTIFS(Tab_lançamentos[PRODUTO],Tab_produtos[[#This Row],[PRODUTOS]],Tab_lançamentos[MÊS],Tab_produtos[[#Headers],[FEV]])</f>
        <v>2</v>
      </c>
      <c r="E5" s="9">
        <f>COUNTIFS(Tab_lançamentos[PRODUTO],Tab_produtos[[#This Row],[PRODUTOS]],Tab_lançamentos[MÊS],Tab_produtos[[#Headers],[MAR]])</f>
        <v>0</v>
      </c>
      <c r="F5" s="9">
        <f>COUNTIFS(Tab_lançamentos[PRODUTO],Tab_produtos[[#This Row],[PRODUTOS]],Tab_lançamentos[MÊS],Tab_produtos[[#Headers],[ABR]])</f>
        <v>0</v>
      </c>
      <c r="G5" s="9">
        <f>COUNTIFS(Tab_lançamentos[PRODUTO],Tab_produtos[[#This Row],[PRODUTOS]],Tab_lançamentos[MÊS],Tab_produtos[[#Headers],[MAI]])</f>
        <v>0</v>
      </c>
      <c r="H5" s="9">
        <f>COUNTIFS(Tab_lançamentos[PRODUTO],Tab_produtos[[#This Row],[PRODUTOS]],Tab_lançamentos[MÊS],Tab_produtos[[#Headers],[JUN]])</f>
        <v>0</v>
      </c>
      <c r="I5" s="9">
        <f>COUNTIFS(Tab_lançamentos[PRODUTO],Tab_produtos[[#This Row],[PRODUTOS]],Tab_lançamentos[MÊS],Tab_produtos[[#Headers],[JUL]])</f>
        <v>0</v>
      </c>
      <c r="J5" s="9">
        <f>COUNTIFS(Tab_lançamentos[PRODUTO],Tab_produtos[[#This Row],[PRODUTOS]],Tab_lançamentos[MÊS],Tab_produtos[[#Headers],[AGO]])</f>
        <v>0</v>
      </c>
      <c r="K5" s="9">
        <f>COUNTIFS(Tab_lançamentos[PRODUTO],Tab_produtos[[#This Row],[PRODUTOS]],Tab_lançamentos[MÊS],Tab_produtos[[#Headers],[SET]])</f>
        <v>0</v>
      </c>
      <c r="L5" s="9">
        <f>COUNTIFS(Tab_lançamentos[PRODUTO],Tab_produtos[[#This Row],[PRODUTOS]],Tab_lançamentos[MÊS],Tab_produtos[[#Headers],[OUT]])</f>
        <v>0</v>
      </c>
      <c r="M5" s="9">
        <f>COUNTIFS(Tab_lançamentos[PRODUTO],Tab_produtos[[#This Row],[PRODUTOS]],Tab_lançamentos[MÊS],Tab_produtos[[#Headers],[NOV]])</f>
        <v>0</v>
      </c>
      <c r="N5" s="9">
        <f>COUNTIFS(Tab_lançamentos[PRODUTO],Tab_produtos[[#This Row],[PRODUTOS]],Tab_lançamentos[MÊS],Tab_produtos[[#Headers],[DEZ]])</f>
        <v>0</v>
      </c>
      <c r="O5" s="10">
        <f>SUM(Tab_produtos[[#This Row],[JAN]:[DEZ]])</f>
        <v>2</v>
      </c>
    </row>
    <row r="6" spans="2:15" ht="15" customHeight="1" x14ac:dyDescent="0.25">
      <c r="B6" t="s">
        <v>3</v>
      </c>
      <c r="C6" s="9">
        <f>COUNTIFS(Tab_lançamentos[PRODUTO],Tab_produtos[[#This Row],[PRODUTOS]],Tab_lançamentos[MÊS],Tab_produtos[[#Headers],[JAN]])</f>
        <v>0</v>
      </c>
      <c r="D6" s="9">
        <f>COUNTIFS(Tab_lançamentos[PRODUTO],Tab_produtos[[#This Row],[PRODUTOS]],Tab_lançamentos[MÊS],Tab_produtos[[#Headers],[FEV]])</f>
        <v>1</v>
      </c>
      <c r="E6" s="10">
        <f>COUNTIFS(Tab_lançamentos[PRODUTO],Tab_produtos[[#This Row],[PRODUTOS]],Tab_lançamentos[MÊS],Tab_produtos[[#Headers],[MAR]])</f>
        <v>0</v>
      </c>
      <c r="F6" s="10">
        <f>COUNTIFS(Tab_lançamentos[PRODUTO],Tab_produtos[[#This Row],[PRODUTOS]],Tab_lançamentos[MÊS],Tab_produtos[[#Headers],[ABR]])</f>
        <v>2</v>
      </c>
      <c r="G6" s="10">
        <f>COUNTIFS(Tab_lançamentos[PRODUTO],Tab_produtos[[#This Row],[PRODUTOS]],Tab_lançamentos[MÊS],Tab_produtos[[#Headers],[MAI]])</f>
        <v>0</v>
      </c>
      <c r="H6" s="10">
        <f>COUNTIFS(Tab_lançamentos[PRODUTO],Tab_produtos[[#This Row],[PRODUTOS]],Tab_lançamentos[MÊS],Tab_produtos[[#Headers],[JUN]])</f>
        <v>0</v>
      </c>
      <c r="I6" s="10">
        <f>COUNTIFS(Tab_lançamentos[PRODUTO],Tab_produtos[[#This Row],[PRODUTOS]],Tab_lançamentos[MÊS],Tab_produtos[[#Headers],[JUL]])</f>
        <v>0</v>
      </c>
      <c r="J6" s="10">
        <f>COUNTIFS(Tab_lançamentos[PRODUTO],Tab_produtos[[#This Row],[PRODUTOS]],Tab_lançamentos[MÊS],Tab_produtos[[#Headers],[AGO]])</f>
        <v>0</v>
      </c>
      <c r="K6" s="10">
        <f>COUNTIFS(Tab_lançamentos[PRODUTO],Tab_produtos[[#This Row],[PRODUTOS]],Tab_lançamentos[MÊS],Tab_produtos[[#Headers],[SET]])</f>
        <v>0</v>
      </c>
      <c r="L6" s="10">
        <f>COUNTIFS(Tab_lançamentos[PRODUTO],Tab_produtos[[#This Row],[PRODUTOS]],Tab_lançamentos[MÊS],Tab_produtos[[#Headers],[OUT]])</f>
        <v>0</v>
      </c>
      <c r="M6" s="10">
        <f>COUNTIFS(Tab_lançamentos[PRODUTO],Tab_produtos[[#This Row],[PRODUTOS]],Tab_lançamentos[MÊS],Tab_produtos[[#Headers],[NOV]])</f>
        <v>0</v>
      </c>
      <c r="N6" s="10">
        <f>COUNTIFS(Tab_lançamentos[PRODUTO],Tab_produtos[[#This Row],[PRODUTOS]],Tab_lançamentos[MÊS],Tab_produtos[[#Headers],[DEZ]])</f>
        <v>0</v>
      </c>
      <c r="O6" s="10">
        <f>SUM(Tab_produtos[[#This Row],[JAN]:[DEZ]])</f>
        <v>3</v>
      </c>
    </row>
    <row r="7" spans="2:15" ht="15" customHeight="1" x14ac:dyDescent="0.25">
      <c r="B7" t="s">
        <v>2</v>
      </c>
      <c r="C7" s="9">
        <f>COUNTIFS(Tab_lançamentos[PRODUTO],Tab_produtos[[#This Row],[PRODUTOS]],Tab_lançamentos[MÊS],Tab_produtos[[#Headers],[JAN]])</f>
        <v>1</v>
      </c>
      <c r="D7" s="9">
        <f>COUNTIFS(Tab_lançamentos[PRODUTO],Tab_produtos[[#This Row],[PRODUTOS]],Tab_lançamentos[MÊS],Tab_produtos[[#Headers],[FEV]])</f>
        <v>0</v>
      </c>
      <c r="E7" s="10">
        <f>COUNTIFS(Tab_lançamentos[PRODUTO],Tab_produtos[[#This Row],[PRODUTOS]],Tab_lançamentos[MÊS],Tab_produtos[[#Headers],[MAR]])</f>
        <v>1</v>
      </c>
      <c r="F7" s="10">
        <f>COUNTIFS(Tab_lançamentos[PRODUTO],Tab_produtos[[#This Row],[PRODUTOS]],Tab_lançamentos[MÊS],Tab_produtos[[#Headers],[ABR]])</f>
        <v>1</v>
      </c>
      <c r="G7" s="10">
        <f>COUNTIFS(Tab_lançamentos[PRODUTO],Tab_produtos[[#This Row],[PRODUTOS]],Tab_lançamentos[MÊS],Tab_produtos[[#Headers],[MAI]])</f>
        <v>1</v>
      </c>
      <c r="H7" s="10">
        <f>COUNTIFS(Tab_lançamentos[PRODUTO],Tab_produtos[[#This Row],[PRODUTOS]],Tab_lançamentos[MÊS],Tab_produtos[[#Headers],[JUN]])</f>
        <v>0</v>
      </c>
      <c r="I7" s="10">
        <f>COUNTIFS(Tab_lançamentos[PRODUTO],Tab_produtos[[#This Row],[PRODUTOS]],Tab_lançamentos[MÊS],Tab_produtos[[#Headers],[JUL]])</f>
        <v>0</v>
      </c>
      <c r="J7" s="10">
        <f>COUNTIFS(Tab_lançamentos[PRODUTO],Tab_produtos[[#This Row],[PRODUTOS]],Tab_lançamentos[MÊS],Tab_produtos[[#Headers],[AGO]])</f>
        <v>0</v>
      </c>
      <c r="K7" s="10">
        <f>COUNTIFS(Tab_lançamentos[PRODUTO],Tab_produtos[[#This Row],[PRODUTOS]],Tab_lançamentos[MÊS],Tab_produtos[[#Headers],[SET]])</f>
        <v>0</v>
      </c>
      <c r="L7" s="10">
        <f>COUNTIFS(Tab_lançamentos[PRODUTO],Tab_produtos[[#This Row],[PRODUTOS]],Tab_lançamentos[MÊS],Tab_produtos[[#Headers],[OUT]])</f>
        <v>0</v>
      </c>
      <c r="M7" s="10">
        <f>COUNTIFS(Tab_lançamentos[PRODUTO],Tab_produtos[[#This Row],[PRODUTOS]],Tab_lançamentos[MÊS],Tab_produtos[[#Headers],[NOV]])</f>
        <v>0</v>
      </c>
      <c r="N7" s="10">
        <f>COUNTIFS(Tab_lançamentos[PRODUTO],Tab_produtos[[#This Row],[PRODUTOS]],Tab_lançamentos[MÊS],Tab_produtos[[#Headers],[DEZ]])</f>
        <v>0</v>
      </c>
      <c r="O7" s="10">
        <f>SUM(Tab_produtos[[#This Row],[JAN]:[DEZ]])</f>
        <v>4</v>
      </c>
    </row>
    <row r="8" spans="2:15" ht="15" customHeight="1" x14ac:dyDescent="0.25">
      <c r="B8" t="s">
        <v>0</v>
      </c>
      <c r="C8" s="9">
        <f>COUNTIFS(Tab_lançamentos[PRODUTO],Tab_produtos[[#This Row],[PRODUTOS]],Tab_lançamentos[MÊS],Tab_produtos[[#Headers],[JAN]])</f>
        <v>1</v>
      </c>
      <c r="D8" s="9">
        <f>COUNTIFS(Tab_lançamentos[PRODUTO],Tab_produtos[[#This Row],[PRODUTOS]],Tab_lançamentos[MÊS],Tab_produtos[[#Headers],[FEV]])</f>
        <v>0</v>
      </c>
      <c r="E8" s="10">
        <f>COUNTIFS(Tab_lançamentos[PRODUTO],Tab_produtos[[#This Row],[PRODUTOS]],Tab_lançamentos[MÊS],Tab_produtos[[#Headers],[MAR]])</f>
        <v>1</v>
      </c>
      <c r="F8" s="10">
        <f>COUNTIFS(Tab_lançamentos[PRODUTO],Tab_produtos[[#This Row],[PRODUTOS]],Tab_lançamentos[MÊS],Tab_produtos[[#Headers],[ABR]])</f>
        <v>0</v>
      </c>
      <c r="G8" s="10">
        <f>COUNTIFS(Tab_lançamentos[PRODUTO],Tab_produtos[[#This Row],[PRODUTOS]],Tab_lançamentos[MÊS],Tab_produtos[[#Headers],[MAI]])</f>
        <v>0</v>
      </c>
      <c r="H8" s="10">
        <f>COUNTIFS(Tab_lançamentos[PRODUTO],Tab_produtos[[#This Row],[PRODUTOS]],Tab_lançamentos[MÊS],Tab_produtos[[#Headers],[JUN]])</f>
        <v>0</v>
      </c>
      <c r="I8" s="10">
        <f>COUNTIFS(Tab_lançamentos[PRODUTO],Tab_produtos[[#This Row],[PRODUTOS]],Tab_lançamentos[MÊS],Tab_produtos[[#Headers],[JUL]])</f>
        <v>0</v>
      </c>
      <c r="J8" s="10">
        <f>COUNTIFS(Tab_lançamentos[PRODUTO],Tab_produtos[[#This Row],[PRODUTOS]],Tab_lançamentos[MÊS],Tab_produtos[[#Headers],[AGO]])</f>
        <v>0</v>
      </c>
      <c r="K8" s="10">
        <f>COUNTIFS(Tab_lançamentos[PRODUTO],Tab_produtos[[#This Row],[PRODUTOS]],Tab_lançamentos[MÊS],Tab_produtos[[#Headers],[SET]])</f>
        <v>0</v>
      </c>
      <c r="L8" s="10">
        <f>COUNTIFS(Tab_lançamentos[PRODUTO],Tab_produtos[[#This Row],[PRODUTOS]],Tab_lançamentos[MÊS],Tab_produtos[[#Headers],[OUT]])</f>
        <v>0</v>
      </c>
      <c r="M8" s="10">
        <f>COUNTIFS(Tab_lançamentos[PRODUTO],Tab_produtos[[#This Row],[PRODUTOS]],Tab_lançamentos[MÊS],Tab_produtos[[#Headers],[NOV]])</f>
        <v>0</v>
      </c>
      <c r="N8" s="10">
        <f>COUNTIFS(Tab_lançamentos[PRODUTO],Tab_produtos[[#This Row],[PRODUTOS]],Tab_lançamentos[MÊS],Tab_produtos[[#Headers],[DEZ]])</f>
        <v>0</v>
      </c>
      <c r="O8" s="10">
        <f>SUM(Tab_produtos[[#This Row],[JAN]:[DEZ]])</f>
        <v>2</v>
      </c>
    </row>
    <row r="9" spans="2:15" ht="15" customHeight="1" x14ac:dyDescent="0.25"/>
    <row r="10" spans="2:15" ht="15" customHeight="1" x14ac:dyDescent="0.25"/>
    <row r="11" spans="2:15" ht="15" customHeight="1" x14ac:dyDescent="0.25"/>
  </sheetData>
  <phoneticPr fontId="6" type="noConversion"/>
  <dataValidations count="1">
    <dataValidation allowBlank="1" showInputMessage="1" showErrorMessage="1" promptTitle="CONTÉM FÓRMULAS" prompt="Não deletar ou digitar nestas células." sqref="C5:O8" xr:uid="{3A43B885-A232-4363-B71E-AD0A20A76207}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1E103-80B6-45EF-966E-D00B84D647E2}">
  <sheetPr>
    <pageSetUpPr fitToPage="1"/>
  </sheetPr>
  <dimension ref="B1:I18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0.85546875" customWidth="1"/>
    <col min="2" max="2" width="11.85546875" style="1" customWidth="1"/>
    <col min="3" max="3" width="24.85546875" style="1" customWidth="1"/>
    <col min="4" max="4" width="44.5703125" customWidth="1"/>
    <col min="5" max="5" width="18.5703125" bestFit="1" customWidth="1"/>
    <col min="6" max="6" width="33" customWidth="1"/>
    <col min="7" max="7" width="21.85546875" customWidth="1"/>
    <col min="8" max="8" width="13.28515625" bestFit="1" customWidth="1"/>
    <col min="9" max="9" width="8.85546875" bestFit="1" customWidth="1"/>
  </cols>
  <sheetData>
    <row r="1" spans="2:9" ht="35.1" customHeight="1" x14ac:dyDescent="0.25">
      <c r="B1"/>
      <c r="C1"/>
    </row>
    <row r="2" spans="2:9" s="3" customFormat="1" ht="20.100000000000001" customHeight="1" x14ac:dyDescent="0.25">
      <c r="B2" s="4"/>
    </row>
    <row r="3" spans="2:9" ht="8.1" customHeight="1" x14ac:dyDescent="0.25">
      <c r="B3"/>
      <c r="C3"/>
    </row>
    <row r="4" spans="2:9" ht="30" customHeight="1" x14ac:dyDescent="0.25">
      <c r="B4" s="8" t="s">
        <v>6</v>
      </c>
      <c r="C4" s="8" t="s">
        <v>8</v>
      </c>
      <c r="D4" s="8" t="s">
        <v>45</v>
      </c>
      <c r="E4" s="8" t="s">
        <v>29</v>
      </c>
      <c r="F4" s="8" t="s">
        <v>9</v>
      </c>
      <c r="G4" s="8" t="s">
        <v>10</v>
      </c>
      <c r="H4" s="8" t="s">
        <v>11</v>
      </c>
      <c r="I4" s="6" t="s">
        <v>7</v>
      </c>
    </row>
    <row r="5" spans="2:9" ht="30" x14ac:dyDescent="0.25">
      <c r="B5" s="2">
        <v>44936</v>
      </c>
      <c r="C5" s="11" t="s">
        <v>15</v>
      </c>
      <c r="D5" s="12" t="s">
        <v>26</v>
      </c>
      <c r="E5" s="12" t="s">
        <v>30</v>
      </c>
      <c r="F5" s="12" t="s">
        <v>22</v>
      </c>
      <c r="G5" s="12" t="s">
        <v>12</v>
      </c>
      <c r="H5" s="11" t="s">
        <v>0</v>
      </c>
      <c r="I5" s="1" t="str">
        <f>IF(Tab_lançamentos[[#This Row],[DATA]]="","",TEXT(Tab_lançamentos[[#This Row],[DATA]],"mmm"))</f>
        <v>jan</v>
      </c>
    </row>
    <row r="6" spans="2:9" ht="30" x14ac:dyDescent="0.25">
      <c r="B6" s="2">
        <v>44941</v>
      </c>
      <c r="C6" s="11" t="s">
        <v>16</v>
      </c>
      <c r="D6" s="12" t="s">
        <v>26</v>
      </c>
      <c r="E6" s="12" t="s">
        <v>31</v>
      </c>
      <c r="F6" s="12" t="s">
        <v>22</v>
      </c>
      <c r="G6" s="12" t="s">
        <v>12</v>
      </c>
      <c r="H6" s="11" t="s">
        <v>2</v>
      </c>
      <c r="I6" s="1" t="str">
        <f>IF(Tab_lançamentos[[#This Row],[DATA]]="","",TEXT(Tab_lançamentos[[#This Row],[DATA]],"mmm"))</f>
        <v>jan</v>
      </c>
    </row>
    <row r="7" spans="2:9" ht="45" x14ac:dyDescent="0.25">
      <c r="B7" s="2">
        <v>44975</v>
      </c>
      <c r="C7" s="11" t="s">
        <v>17</v>
      </c>
      <c r="D7" s="12" t="s">
        <v>28</v>
      </c>
      <c r="E7" s="12"/>
      <c r="F7" s="12" t="s">
        <v>24</v>
      </c>
      <c r="G7" s="12" t="s">
        <v>23</v>
      </c>
      <c r="H7" s="11" t="s">
        <v>1</v>
      </c>
      <c r="I7" s="1" t="str">
        <f>IF(Tab_lançamentos[[#This Row],[DATA]]="","",TEXT(Tab_lançamentos[[#This Row],[DATA]],"mmm"))</f>
        <v>fev</v>
      </c>
    </row>
    <row r="8" spans="2:9" ht="30" x14ac:dyDescent="0.25">
      <c r="B8" s="2">
        <v>44979</v>
      </c>
      <c r="C8" s="11" t="s">
        <v>18</v>
      </c>
      <c r="D8" s="12" t="s">
        <v>25</v>
      </c>
      <c r="E8" s="12"/>
      <c r="F8" s="12" t="s">
        <v>24</v>
      </c>
      <c r="G8" s="12" t="s">
        <v>13</v>
      </c>
      <c r="H8" s="11" t="s">
        <v>3</v>
      </c>
      <c r="I8" s="1" t="str">
        <f>IF(Tab_lançamentos[[#This Row],[DATA]]="","",TEXT(Tab_lançamentos[[#This Row],[DATA]],"mmm"))</f>
        <v>fev</v>
      </c>
    </row>
    <row r="9" spans="2:9" ht="30" x14ac:dyDescent="0.25">
      <c r="B9" s="2">
        <v>44984</v>
      </c>
      <c r="C9" s="11" t="s">
        <v>19</v>
      </c>
      <c r="D9" s="12" t="s">
        <v>27</v>
      </c>
      <c r="E9" s="12"/>
      <c r="F9" s="12" t="s">
        <v>22</v>
      </c>
      <c r="G9" s="12" t="s">
        <v>21</v>
      </c>
      <c r="H9" s="11" t="s">
        <v>1</v>
      </c>
      <c r="I9" s="1" t="str">
        <f>IF(Tab_lançamentos[[#This Row],[DATA]]="","",TEXT(Tab_lançamentos[[#This Row],[DATA]],"mmm"))</f>
        <v>fev</v>
      </c>
    </row>
    <row r="10" spans="2:9" ht="30" x14ac:dyDescent="0.25">
      <c r="B10" s="2">
        <v>44990</v>
      </c>
      <c r="C10" s="11" t="s">
        <v>15</v>
      </c>
      <c r="D10" s="12" t="s">
        <v>26</v>
      </c>
      <c r="E10" s="12"/>
      <c r="F10" s="12" t="s">
        <v>22</v>
      </c>
      <c r="G10" s="12" t="s">
        <v>12</v>
      </c>
      <c r="H10" s="11" t="s">
        <v>0</v>
      </c>
      <c r="I10" s="1" t="str">
        <f>IF(Tab_lançamentos[[#This Row],[DATA]]="","",TEXT(Tab_lançamentos[[#This Row],[DATA]],"mmm"))</f>
        <v>mar</v>
      </c>
    </row>
    <row r="11" spans="2:9" ht="45" x14ac:dyDescent="0.25">
      <c r="B11" s="2">
        <v>45000</v>
      </c>
      <c r="C11" s="11" t="s">
        <v>18</v>
      </c>
      <c r="D11" s="12" t="s">
        <v>28</v>
      </c>
      <c r="E11" s="12"/>
      <c r="F11" s="12" t="s">
        <v>24</v>
      </c>
      <c r="G11" s="12" t="s">
        <v>23</v>
      </c>
      <c r="H11" s="11" t="s">
        <v>2</v>
      </c>
      <c r="I11" s="1" t="str">
        <f>IF(Tab_lançamentos[[#This Row],[DATA]]="","",TEXT(Tab_lançamentos[[#This Row],[DATA]],"mmm"))</f>
        <v>mar</v>
      </c>
    </row>
    <row r="12" spans="2:9" ht="30" x14ac:dyDescent="0.25">
      <c r="B12" s="2">
        <v>45018</v>
      </c>
      <c r="C12" s="11" t="s">
        <v>16</v>
      </c>
      <c r="D12" s="12" t="s">
        <v>25</v>
      </c>
      <c r="E12" s="12"/>
      <c r="F12" s="12" t="s">
        <v>24</v>
      </c>
      <c r="G12" s="12" t="s">
        <v>13</v>
      </c>
      <c r="H12" s="11" t="s">
        <v>3</v>
      </c>
      <c r="I12" s="1" t="str">
        <f>IF(Tab_lançamentos[[#This Row],[DATA]]="","",TEXT(Tab_lançamentos[[#This Row],[DATA]],"mmm"))</f>
        <v>abr</v>
      </c>
    </row>
    <row r="13" spans="2:9" ht="30" x14ac:dyDescent="0.25">
      <c r="B13" s="2">
        <v>45029</v>
      </c>
      <c r="C13" s="11" t="s">
        <v>19</v>
      </c>
      <c r="D13" s="12" t="s">
        <v>27</v>
      </c>
      <c r="E13" s="12"/>
      <c r="F13" s="12" t="s">
        <v>22</v>
      </c>
      <c r="G13" s="12" t="s">
        <v>21</v>
      </c>
      <c r="H13" s="11" t="s">
        <v>2</v>
      </c>
      <c r="I13" s="1" t="str">
        <f>IF(Tab_lançamentos[[#This Row],[DATA]]="","",TEXT(Tab_lançamentos[[#This Row],[DATA]],"mmm"))</f>
        <v>abr</v>
      </c>
    </row>
    <row r="14" spans="2:9" ht="45" x14ac:dyDescent="0.25">
      <c r="B14" s="2">
        <v>45041</v>
      </c>
      <c r="C14" s="11" t="s">
        <v>20</v>
      </c>
      <c r="D14" s="12" t="s">
        <v>28</v>
      </c>
      <c r="E14" s="12"/>
      <c r="F14" s="12" t="s">
        <v>24</v>
      </c>
      <c r="G14" s="12" t="s">
        <v>23</v>
      </c>
      <c r="H14" s="11" t="s">
        <v>3</v>
      </c>
      <c r="I14" s="1" t="str">
        <f>IF(Tab_lançamentos[[#This Row],[DATA]]="","",TEXT(Tab_lançamentos[[#This Row],[DATA]],"mmm"))</f>
        <v>abr</v>
      </c>
    </row>
    <row r="15" spans="2:9" ht="30" x14ac:dyDescent="0.25">
      <c r="B15" s="2">
        <v>45047</v>
      </c>
      <c r="C15" s="11" t="s">
        <v>17</v>
      </c>
      <c r="D15" s="12" t="s">
        <v>27</v>
      </c>
      <c r="E15" s="12"/>
      <c r="F15" s="12" t="s">
        <v>22</v>
      </c>
      <c r="G15" s="12" t="s">
        <v>21</v>
      </c>
      <c r="H15" s="11" t="s">
        <v>2</v>
      </c>
      <c r="I15" s="1" t="str">
        <f>IF(Tab_lançamentos[[#This Row],[DATA]]="","",TEXT(Tab_lançamentos[[#This Row],[DATA]],"mmm"))</f>
        <v>mai</v>
      </c>
    </row>
    <row r="16" spans="2:9" ht="33" customHeight="1" x14ac:dyDescent="0.25"/>
    <row r="17" ht="33" customHeight="1" x14ac:dyDescent="0.25"/>
    <row r="18" ht="33" customHeight="1" x14ac:dyDescent="0.25"/>
  </sheetData>
  <dataValidations count="3">
    <dataValidation type="list" allowBlank="1" showInputMessage="1" showErrorMessage="1" sqref="G5:G15" xr:uid="{FC28739C-BE96-41E8-8938-65D0F4FB160D}">
      <formula1>motivos</formula1>
    </dataValidation>
    <dataValidation type="list" allowBlank="1" showInputMessage="1" showErrorMessage="1" sqref="H5:H15" xr:uid="{1FA8DED2-48C6-4A5B-A884-7371C3798EF6}">
      <formula1>produtos</formula1>
    </dataValidation>
    <dataValidation allowBlank="1" showInputMessage="1" showErrorMessage="1" promptTitle="CONTÉM FÓRMULAS" prompt="Não deletar ou digitar nestas células." sqref="I5:I15" xr:uid="{F3BFA5D7-91EF-4689-B9A0-3EA59373F74F}"/>
  </dataValidations>
  <pageMargins left="0.511811024" right="0.511811024" top="0.78740157499999996" bottom="0.78740157499999996" header="0.31496062000000002" footer="0.31496062000000002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74F0-C3C2-4072-90DD-E9541DE75DD1}">
  <sheetPr>
    <tabColor rgb="FFFFC000"/>
  </sheetPr>
  <dimension ref="A1:AG41"/>
  <sheetViews>
    <sheetView showGridLines="0" workbookViewId="0">
      <selection activeCell="O24" sqref="O24"/>
    </sheetView>
  </sheetViews>
  <sheetFormatPr defaultRowHeight="15" x14ac:dyDescent="0.25"/>
  <cols>
    <col min="1" max="1" width="0.85546875" customWidth="1"/>
    <col min="2" max="9" width="9" customWidth="1"/>
    <col min="10" max="10" width="13.85546875" customWidth="1"/>
    <col min="11" max="12" width="1.5703125" customWidth="1"/>
    <col min="13" max="19" width="9" customWidth="1"/>
  </cols>
  <sheetData>
    <row r="1" spans="1:33" s="13" customFormat="1" ht="35.1" customHeight="1" x14ac:dyDescent="0.25"/>
    <row r="2" spans="1:33" s="3" customFormat="1" ht="20.100000000000001" customHeight="1" x14ac:dyDescent="0.25">
      <c r="B2" s="4" t="s">
        <v>46</v>
      </c>
    </row>
    <row r="3" spans="1:33" ht="8.1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1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1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5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1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5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1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1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1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1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1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1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1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20.100000000000001" customHeight="1" x14ac:dyDescent="0.25">
      <c r="A19" s="14"/>
      <c r="B19" s="16" t="s">
        <v>47</v>
      </c>
      <c r="C19" s="16"/>
      <c r="D19" s="16"/>
      <c r="E19" s="16"/>
      <c r="F19" s="16"/>
      <c r="G19" s="16"/>
      <c r="H19" s="16"/>
      <c r="I19" s="16"/>
      <c r="J19" s="16"/>
      <c r="K19" s="15"/>
      <c r="L19" s="14"/>
      <c r="M19" s="16" t="s">
        <v>48</v>
      </c>
      <c r="N19" s="16"/>
      <c r="O19" s="16"/>
      <c r="P19" s="16"/>
      <c r="Q19" s="16"/>
      <c r="R19" s="16"/>
      <c r="S19" s="16"/>
      <c r="T19" s="16"/>
      <c r="U19" s="16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</sheetData>
  <mergeCells count="2">
    <mergeCell ref="B19:J19"/>
    <mergeCell ref="M19:U19"/>
  </mergeCells>
  <hyperlinks>
    <hyperlink ref="B19:J19" r:id="rId1" display="CLIQUE AQUI OU NA IMAGEM, E ACESSE NOSSA LOJA!" xr:uid="{87206ED4-0B56-45B1-96D8-7033DB432906}"/>
    <hyperlink ref="M19:R19" r:id="rId2" display="CLIQUE AQUI OU NA IMAGEM E SOLICITE SEU ORÇAMENTO!" xr:uid="{1DA17BAF-7023-4E59-86A8-80358429C19E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CADASTRO_MOT</vt:lpstr>
      <vt:lpstr>CADASTRO_PROD</vt:lpstr>
      <vt:lpstr>LANÇAMENTOS</vt:lpstr>
      <vt:lpstr>BÔNUS</vt:lpstr>
      <vt:lpstr>motivos</vt:lpstr>
      <vt:lpstr>produtos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</dc:creator>
  <cp:keywords/>
  <dc:description/>
  <cp:lastModifiedBy>Rafael Silva</cp:lastModifiedBy>
  <cp:revision/>
  <dcterms:created xsi:type="dcterms:W3CDTF">2022-06-10T11:45:59Z</dcterms:created>
  <dcterms:modified xsi:type="dcterms:W3CDTF">2023-10-19T17:02:07Z</dcterms:modified>
  <cp:category/>
  <cp:contentStatus/>
</cp:coreProperties>
</file>