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d96d12aca39f54f6/Documentos/1_MAX PLANILHAS/5_SITE/PLANILHAS_SITE/GRÁTIS/1_ATIVAS/PLANILHA CONTROLE DE ABASTECIMENTO/ARQUIVO/"/>
    </mc:Choice>
  </mc:AlternateContent>
  <xr:revisionPtr revIDLastSave="735" documentId="8_{CCA424AB-B09B-4FE6-8A3F-43637C47F12B}" xr6:coauthVersionLast="47" xr6:coauthVersionMax="47" xr10:uidLastSave="{7A0B4C7D-AC54-4FB5-A97F-1EFE788E658D}"/>
  <bookViews>
    <workbookView xWindow="-120" yWindow="-120" windowWidth="29040" windowHeight="15720" tabRatio="589" xr2:uid="{00000000-000D-0000-FFFF-FFFF00000000}"/>
  </bookViews>
  <sheets>
    <sheet name="BASE DADOS" sheetId="2" r:id="rId1"/>
    <sheet name="BÔNUS" sheetId="7" r:id="rId2"/>
    <sheet name="AUXILIAR" sheetId="6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2" l="1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K19" i="2"/>
  <c r="K15" i="2"/>
  <c r="K16" i="2"/>
  <c r="K17" i="2"/>
  <c r="K18" i="2"/>
  <c r="K20" i="2"/>
  <c r="K21" i="2"/>
  <c r="K22" i="2"/>
  <c r="K23" i="2"/>
  <c r="K24" i="2"/>
  <c r="K25" i="2"/>
  <c r="K26" i="2"/>
  <c r="K27" i="2"/>
  <c r="K28" i="2"/>
  <c r="K29" i="2"/>
  <c r="H15" i="2"/>
  <c r="M15" i="2" s="1"/>
  <c r="H16" i="2"/>
  <c r="L16" i="2" s="1"/>
  <c r="H17" i="2"/>
  <c r="L17" i="2" s="1"/>
  <c r="H18" i="2"/>
  <c r="M18" i="2" s="1"/>
  <c r="H19" i="2"/>
  <c r="M19" i="2" s="1"/>
  <c r="H20" i="2"/>
  <c r="L20" i="2" s="1"/>
  <c r="H21" i="2"/>
  <c r="M21" i="2" s="1"/>
  <c r="H22" i="2"/>
  <c r="M22" i="2" s="1"/>
  <c r="H23" i="2"/>
  <c r="M23" i="2" s="1"/>
  <c r="H24" i="2"/>
  <c r="L24" i="2" s="1"/>
  <c r="H25" i="2"/>
  <c r="L25" i="2" s="1"/>
  <c r="H26" i="2"/>
  <c r="L26" i="2" s="1"/>
  <c r="H27" i="2"/>
  <c r="M27" i="2" s="1"/>
  <c r="H28" i="2"/>
  <c r="L28" i="2" s="1"/>
  <c r="H29" i="2"/>
  <c r="L29" i="2" s="1"/>
  <c r="C6" i="6"/>
  <c r="C4" i="6"/>
  <c r="C11" i="6" l="1"/>
  <c r="C8" i="6"/>
  <c r="L23" i="2"/>
  <c r="L22" i="2"/>
  <c r="L15" i="2"/>
  <c r="M26" i="2"/>
  <c r="L27" i="2"/>
  <c r="L19" i="2"/>
  <c r="L18" i="2"/>
  <c r="M29" i="2"/>
  <c r="M25" i="2"/>
  <c r="M17" i="2"/>
  <c r="L21" i="2"/>
  <c r="M28" i="2"/>
  <c r="M24" i="2"/>
  <c r="M20" i="2"/>
  <c r="M16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H6" i="6" l="1"/>
  <c r="H8" i="6"/>
  <c r="H10" i="6"/>
  <c r="H12" i="6"/>
  <c r="H14" i="6"/>
  <c r="H16" i="6"/>
  <c r="I6" i="6"/>
  <c r="I8" i="6"/>
  <c r="I10" i="6"/>
  <c r="I12" i="6"/>
  <c r="I14" i="6"/>
  <c r="I16" i="6"/>
  <c r="I9" i="6"/>
  <c r="I15" i="6"/>
  <c r="H7" i="6"/>
  <c r="H9" i="6"/>
  <c r="H11" i="6"/>
  <c r="H13" i="6"/>
  <c r="H15" i="6"/>
  <c r="I5" i="6"/>
  <c r="I7" i="6"/>
  <c r="I11" i="6"/>
  <c r="I13" i="6"/>
  <c r="H5" i="6"/>
</calcChain>
</file>

<file path=xl/sharedStrings.xml><?xml version="1.0" encoding="utf-8"?>
<sst xmlns="http://schemas.openxmlformats.org/spreadsheetml/2006/main" count="69" uniqueCount="43">
  <si>
    <t>Gasolina</t>
  </si>
  <si>
    <t>Etanol</t>
  </si>
  <si>
    <t>DATA</t>
  </si>
  <si>
    <t>MÊS</t>
  </si>
  <si>
    <t>VALOR TOTAL</t>
  </si>
  <si>
    <t>VEÍCULO</t>
  </si>
  <si>
    <t>Placa aaa-1450</t>
  </si>
  <si>
    <t>Placa aab-1540</t>
  </si>
  <si>
    <t>Placa xyz-2010</t>
  </si>
  <si>
    <t>Placa bbc-1650</t>
  </si>
  <si>
    <t>Placa abc-2021</t>
  </si>
  <si>
    <t>QTD LITROS</t>
  </si>
  <si>
    <t>VALOR POR LITRO</t>
  </si>
  <si>
    <t>VALOR TOTAL ABASTECIDO</t>
  </si>
  <si>
    <t>QTD LITROS ABASTECIDO</t>
  </si>
  <si>
    <t>VALOR MÉDIO POR LITRO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</si>
  <si>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</si>
  <si>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</si>
  <si>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</si>
  <si>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</si>
  <si>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</si>
  <si>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</si>
  <si>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</si>
  <si>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</si>
  <si>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</si>
  <si>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</si>
  <si>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</si>
  <si>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</si>
  <si>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</t>
  </si>
  <si>
    <t>TIPO COMBUSTÍVEL</t>
  </si>
  <si>
    <t>TABELA AUXILIAR</t>
  </si>
  <si>
    <t>CAIXINHAS</t>
  </si>
  <si>
    <t>GRÁFICO</t>
  </si>
  <si>
    <t>KM INICIAL</t>
  </si>
  <si>
    <t>KM FINAL</t>
  </si>
  <si>
    <t>KM RODADOS</t>
  </si>
  <si>
    <t>KM POR LITRO</t>
  </si>
  <si>
    <t>VALOR POR KM</t>
  </si>
  <si>
    <t>[ PLANILHA CONTROLE ABASTECIMENTO ] - BÔNUS E INFORMAÇÕES ADICIONAIS</t>
  </si>
  <si>
    <t>[ PLANILHA CONTROLE ABASTECIMENTO ] - LANÇAMENTO DE ABASTECIMENTOS</t>
  </si>
  <si>
    <t>Preencha apenas as colunas em AZUL</t>
  </si>
  <si>
    <t>AUX VALOR TOTAL</t>
  </si>
  <si>
    <t>AUX QTD LITROS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</si>
</sst>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070F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70F62"/>
        <bgColor indexed="64"/>
      </patternFill>
    </fill>
    <fill>
      <patternFill patternType="solid">
        <fgColor rgb="FF10622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mediumDashed">
        <color theme="6"/>
      </left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ck">
        <color rgb="FF10622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1" fillId="0" borderId="0" xfId="2" applyAlignment="1">
      <alignment vertical="center"/>
    </xf>
    <xf numFmtId="0" fontId="1" fillId="3" borderId="0" xfId="2" applyFill="1" applyAlignment="1">
      <alignment vertical="center"/>
    </xf>
    <xf numFmtId="0" fontId="1" fillId="3" borderId="0" xfId="2" applyFill="1"/>
    <xf numFmtId="0" fontId="1" fillId="3" borderId="1" xfId="2" applyFill="1" applyBorder="1"/>
    <xf numFmtId="0" fontId="0" fillId="0" borderId="0" xfId="0" applyAlignment="1">
      <alignment vertical="center"/>
    </xf>
    <xf numFmtId="0" fontId="5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2" borderId="3" xfId="0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44" fontId="0" fillId="0" borderId="2" xfId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44" fontId="0" fillId="0" borderId="2" xfId="0" applyNumberFormat="1" applyBorder="1" applyAlignment="1">
      <alignment vertical="center"/>
    </xf>
    <xf numFmtId="44" fontId="0" fillId="5" borderId="0" xfId="1" applyFon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3">
    <cellStyle name="Moeda" xfId="1" builtinId="4"/>
    <cellStyle name="Normal" xfId="0" builtinId="0"/>
    <cellStyle name="Normal 5" xfId="2" xr:uid="{70535315-50C5-4E2B-9590-1D14D046CB18}"/>
  </cellStyles>
  <dxfs count="16">
    <dxf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numFmt numFmtId="164" formatCode="#,##0.0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numFmt numFmtId="164" formatCode="#,##0.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#,##0.0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numFmt numFmtId="164" formatCode="#,##0.0"/>
      <alignment horizontal="center" vertical="center" textRotation="0" wrapText="0" indent="0" justifyLastLine="0" shrinkToFit="0" readingOrder="0"/>
    </dxf>
    <dxf>
      <numFmt numFmtId="164" formatCode="#,##0.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70F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70F62"/>
      <color rgb="FF10622F"/>
      <color rgb="FF2073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/>
              <a:t>ACOMPANHAMENTO</a:t>
            </a:r>
            <a:r>
              <a:rPr lang="pt-BR" sz="1100" b="1" baseline="0"/>
              <a:t> MENSAL</a:t>
            </a:r>
            <a:endParaRPr lang="pt-BR" sz="1100" b="1"/>
          </a:p>
        </c:rich>
      </c:tx>
      <c:layout>
        <c:manualLayout>
          <c:xMode val="edge"/>
          <c:yMode val="edge"/>
          <c:x val="1.0576624069899917E-2"/>
          <c:y val="4.76190476190476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AUXILIAR!$I$4</c:f>
              <c:strCache>
                <c:ptCount val="1"/>
                <c:pt idx="0">
                  <c:v>VALOR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AUXILIAR!$G$5:$G$16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AUXILIAR!$I$5:$I$16</c:f>
              <c:numCache>
                <c:formatCode>_("R$"* #,##0.00_);_("R$"* \(#,##0.00\);_("R$"* "-"??_);_(@_)</c:formatCode>
                <c:ptCount val="12"/>
                <c:pt idx="0">
                  <c:v>611</c:v>
                </c:pt>
                <c:pt idx="1">
                  <c:v>846</c:v>
                </c:pt>
                <c:pt idx="2">
                  <c:v>1210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F-4E1B-A4D3-FBF1B3EF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85786255"/>
        <c:axId val="1385765615"/>
      </c:barChart>
      <c:lineChart>
        <c:grouping val="standard"/>
        <c:varyColors val="0"/>
        <c:ser>
          <c:idx val="0"/>
          <c:order val="0"/>
          <c:tx>
            <c:strRef>
              <c:f>AUXILIAR!$H$4</c:f>
              <c:strCache>
                <c:ptCount val="1"/>
                <c:pt idx="0">
                  <c:v>QTD LITROS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AUXILIAR!$G$5:$G$16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AUXILIAR!$H$5:$H$16</c:f>
              <c:numCache>
                <c:formatCode>#,##0.0</c:formatCode>
                <c:ptCount val="12"/>
                <c:pt idx="0">
                  <c:v>136.5</c:v>
                </c:pt>
                <c:pt idx="1">
                  <c:v>170</c:v>
                </c:pt>
                <c:pt idx="2">
                  <c:v>246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C4F-4E1B-A4D3-FBF1B3EF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5786255"/>
        <c:axId val="1385765615"/>
      </c:lineChart>
      <c:catAx>
        <c:axId val="1385786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5765615"/>
        <c:crosses val="autoZero"/>
        <c:auto val="1"/>
        <c:lblAlgn val="ctr"/>
        <c:lblOffset val="100"/>
        <c:noMultiLvlLbl val="0"/>
      </c:catAx>
      <c:valAx>
        <c:axId val="138576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_);_(&quot;R$&quot;* \(#,##0\);_(&quot;R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578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5550060454414181"/>
          <c:y val="4.833333333333336E-2"/>
          <c:w val="0.24056932193524755"/>
          <c:h val="0.1339295088113985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3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BASE DADOS'!A1"/><Relationship Id="rId1" Type="http://schemas.openxmlformats.org/officeDocument/2006/relationships/chart" Target="../charts/chart1.xml"/><Relationship Id="rId4" Type="http://schemas.openxmlformats.org/officeDocument/2006/relationships/hyperlink" Target="#B&#212;NUS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BASE DADOS'!A1"/><Relationship Id="rId3" Type="http://schemas.openxmlformats.org/officeDocument/2006/relationships/image" Target="../media/image3.png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https://maxplanilhas.com.br/loja/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hyperlink" Target="https://maxplanilhas.com.br/formulario-de-planilhas-personalizadas/" TargetMode="External"/><Relationship Id="rId9" Type="http://schemas.openxmlformats.org/officeDocument/2006/relationships/hyperlink" Target="#B&#212;NU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4</xdr:row>
      <xdr:rowOff>95249</xdr:rowOff>
    </xdr:from>
    <xdr:to>
      <xdr:col>3</xdr:col>
      <xdr:colOff>771524</xdr:colOff>
      <xdr:row>7</xdr:row>
      <xdr:rowOff>165449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50C48021-2DD3-43D1-B380-2E13C8D88880}"/>
            </a:ext>
          </a:extLst>
        </xdr:cNvPr>
        <xdr:cNvGrpSpPr/>
      </xdr:nvGrpSpPr>
      <xdr:grpSpPr>
        <a:xfrm>
          <a:off x="85724" y="971549"/>
          <a:ext cx="2276475" cy="756000"/>
          <a:chOff x="104774" y="819149"/>
          <a:chExt cx="2276475" cy="540000"/>
        </a:xfrm>
      </xdr:grpSpPr>
      <xdr:sp macro="" textlink="">
        <xdr:nvSpPr>
          <xdr:cNvPr id="23" name="Retângulo 22">
            <a:extLst>
              <a:ext uri="{FF2B5EF4-FFF2-40B4-BE49-F238E27FC236}">
                <a16:creationId xmlns:a16="http://schemas.microsoft.com/office/drawing/2014/main" id="{91AC11A5-F76C-4EDE-B49F-795C3598F866}"/>
              </a:ext>
            </a:extLst>
          </xdr:cNvPr>
          <xdr:cNvSpPr/>
        </xdr:nvSpPr>
        <xdr:spPr>
          <a:xfrm>
            <a:off x="104774" y="819149"/>
            <a:ext cx="2276475" cy="540000"/>
          </a:xfrm>
          <a:prstGeom prst="rect">
            <a:avLst/>
          </a:prstGeom>
          <a:solidFill>
            <a:schemeClr val="bg1"/>
          </a:solidFill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900" b="1">
                <a:solidFill>
                  <a:sysClr val="windowText" lastClr="000000"/>
                </a:solidFill>
              </a:rPr>
              <a:t>VALOR TOTAL ABASTECIDO</a:t>
            </a:r>
          </a:p>
        </xdr:txBody>
      </xdr:sp>
      <xdr:sp macro="" textlink="AUXILIAR!C4">
        <xdr:nvSpPr>
          <xdr:cNvPr id="24" name="Retângulo 23">
            <a:extLst>
              <a:ext uri="{FF2B5EF4-FFF2-40B4-BE49-F238E27FC236}">
                <a16:creationId xmlns:a16="http://schemas.microsoft.com/office/drawing/2014/main" id="{8C22237A-4E96-464E-F0FF-9A6CCAC9692D}"/>
              </a:ext>
            </a:extLst>
          </xdr:cNvPr>
          <xdr:cNvSpPr/>
        </xdr:nvSpPr>
        <xdr:spPr>
          <a:xfrm>
            <a:off x="171449" y="1038225"/>
            <a:ext cx="2143125" cy="29527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9B39188D-0269-4D9A-8BE5-3B28E6725A22}" type="TxLink">
              <a:rPr lang="en-US" sz="16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 R$ 2.667,00 </a:t>
            </a:fld>
            <a:endParaRPr lang="en-US" sz="16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xdr:txBody>
      </xdr:sp>
    </xdr:grpSp>
    <xdr:clientData/>
  </xdr:twoCellAnchor>
  <xdr:twoCellAnchor editAs="oneCell">
    <xdr:from>
      <xdr:col>1</xdr:col>
      <xdr:colOff>28574</xdr:colOff>
      <xdr:row>8</xdr:row>
      <xdr:rowOff>23811</xdr:rowOff>
    </xdr:from>
    <xdr:to>
      <xdr:col>3</xdr:col>
      <xdr:colOff>771524</xdr:colOff>
      <xdr:row>11</xdr:row>
      <xdr:rowOff>94011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279E2F4D-9DCA-42FF-A00E-B74F5430B86C}"/>
            </a:ext>
          </a:extLst>
        </xdr:cNvPr>
        <xdr:cNvGrpSpPr/>
      </xdr:nvGrpSpPr>
      <xdr:grpSpPr>
        <a:xfrm>
          <a:off x="85724" y="1814511"/>
          <a:ext cx="2276475" cy="756000"/>
          <a:chOff x="104774" y="1423987"/>
          <a:chExt cx="2276475" cy="540000"/>
        </a:xfrm>
      </xdr:grpSpPr>
      <xdr:sp macro="" textlink="">
        <xdr:nvSpPr>
          <xdr:cNvPr id="26" name="Retângulo 25">
            <a:extLst>
              <a:ext uri="{FF2B5EF4-FFF2-40B4-BE49-F238E27FC236}">
                <a16:creationId xmlns:a16="http://schemas.microsoft.com/office/drawing/2014/main" id="{529CE68D-37E7-04BA-34B3-F0188F7C3243}"/>
              </a:ext>
            </a:extLst>
          </xdr:cNvPr>
          <xdr:cNvSpPr/>
        </xdr:nvSpPr>
        <xdr:spPr>
          <a:xfrm>
            <a:off x="104774" y="1423987"/>
            <a:ext cx="2276475" cy="540000"/>
          </a:xfrm>
          <a:prstGeom prst="rect">
            <a:avLst/>
          </a:prstGeom>
          <a:solidFill>
            <a:schemeClr val="bg1"/>
          </a:solidFill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900" b="1">
                <a:solidFill>
                  <a:sysClr val="windowText" lastClr="000000"/>
                </a:solidFill>
              </a:rPr>
              <a:t>QTD LITROS ABASTECIDO</a:t>
            </a:r>
          </a:p>
        </xdr:txBody>
      </xdr:sp>
      <xdr:sp macro="" textlink="AUXILIAR!C6">
        <xdr:nvSpPr>
          <xdr:cNvPr id="27" name="Retângulo 26">
            <a:extLst>
              <a:ext uri="{FF2B5EF4-FFF2-40B4-BE49-F238E27FC236}">
                <a16:creationId xmlns:a16="http://schemas.microsoft.com/office/drawing/2014/main" id="{A71CD55F-BF2D-BB53-4856-D42E3B7CA131}"/>
              </a:ext>
            </a:extLst>
          </xdr:cNvPr>
          <xdr:cNvSpPr/>
        </xdr:nvSpPr>
        <xdr:spPr>
          <a:xfrm>
            <a:off x="171449" y="1638300"/>
            <a:ext cx="2143125" cy="29527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4032B10D-E178-4737-917B-76EB0F0D2EE1}" type="TxLink">
              <a:rPr lang="en-US" sz="16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552,50</a:t>
            </a:fld>
            <a:endParaRPr lang="en-US" sz="16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xdr:txBody>
      </xdr:sp>
    </xdr:grpSp>
    <xdr:clientData/>
  </xdr:twoCellAnchor>
  <xdr:twoCellAnchor editAs="oneCell">
    <xdr:from>
      <xdr:col>3</xdr:col>
      <xdr:colOff>923924</xdr:colOff>
      <xdr:row>8</xdr:row>
      <xdr:rowOff>23811</xdr:rowOff>
    </xdr:from>
    <xdr:to>
      <xdr:col>5</xdr:col>
      <xdr:colOff>352424</xdr:colOff>
      <xdr:row>11</xdr:row>
      <xdr:rowOff>94011</xdr:rowOff>
    </xdr:to>
    <xdr:grpSp>
      <xdr:nvGrpSpPr>
        <xdr:cNvPr id="28" name="Agrupar 27">
          <a:extLst>
            <a:ext uri="{FF2B5EF4-FFF2-40B4-BE49-F238E27FC236}">
              <a16:creationId xmlns:a16="http://schemas.microsoft.com/office/drawing/2014/main" id="{CCF0375F-76EA-4DA7-BF19-9790F6B90677}"/>
            </a:ext>
          </a:extLst>
        </xdr:cNvPr>
        <xdr:cNvGrpSpPr/>
      </xdr:nvGrpSpPr>
      <xdr:grpSpPr>
        <a:xfrm>
          <a:off x="2514599" y="1814511"/>
          <a:ext cx="2276475" cy="756000"/>
          <a:chOff x="333374" y="1990724"/>
          <a:chExt cx="2276475" cy="540000"/>
        </a:xfrm>
      </xdr:grpSpPr>
      <xdr:sp macro="" textlink="">
        <xdr:nvSpPr>
          <xdr:cNvPr id="29" name="Retângulo 28">
            <a:extLst>
              <a:ext uri="{FF2B5EF4-FFF2-40B4-BE49-F238E27FC236}">
                <a16:creationId xmlns:a16="http://schemas.microsoft.com/office/drawing/2014/main" id="{8989256B-F761-1A11-000E-8B8622E9DE2A}"/>
              </a:ext>
            </a:extLst>
          </xdr:cNvPr>
          <xdr:cNvSpPr/>
        </xdr:nvSpPr>
        <xdr:spPr>
          <a:xfrm>
            <a:off x="333374" y="1990724"/>
            <a:ext cx="2276475" cy="540000"/>
          </a:xfrm>
          <a:prstGeom prst="rect">
            <a:avLst/>
          </a:prstGeom>
          <a:solidFill>
            <a:schemeClr val="bg1"/>
          </a:solidFill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900" b="1">
                <a:solidFill>
                  <a:sysClr val="windowText" lastClr="000000"/>
                </a:solidFill>
              </a:rPr>
              <a:t>KM RODADOS</a:t>
            </a:r>
          </a:p>
        </xdr:txBody>
      </xdr:sp>
      <xdr:sp macro="" textlink="AUXILIAR!C11">
        <xdr:nvSpPr>
          <xdr:cNvPr id="30" name="Retângulo 29">
            <a:extLst>
              <a:ext uri="{FF2B5EF4-FFF2-40B4-BE49-F238E27FC236}">
                <a16:creationId xmlns:a16="http://schemas.microsoft.com/office/drawing/2014/main" id="{FA204F4A-4D1E-E8C3-A335-B3AA9C1B87B1}"/>
              </a:ext>
            </a:extLst>
          </xdr:cNvPr>
          <xdr:cNvSpPr/>
        </xdr:nvSpPr>
        <xdr:spPr>
          <a:xfrm>
            <a:off x="400049" y="2209800"/>
            <a:ext cx="2143125" cy="29527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50F6394A-EA00-4001-A919-BAFBFF0D2EFC}" type="TxLink">
              <a:rPr lang="en-US" sz="16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223,88</a:t>
            </a:fld>
            <a:endParaRPr lang="en-US" sz="16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xdr:txBody>
      </xdr:sp>
    </xdr:grpSp>
    <xdr:clientData/>
  </xdr:twoCellAnchor>
  <xdr:twoCellAnchor editAs="oneCell">
    <xdr:from>
      <xdr:col>3</xdr:col>
      <xdr:colOff>923924</xdr:colOff>
      <xdr:row>4</xdr:row>
      <xdr:rowOff>95249</xdr:rowOff>
    </xdr:from>
    <xdr:to>
      <xdr:col>5</xdr:col>
      <xdr:colOff>352424</xdr:colOff>
      <xdr:row>7</xdr:row>
      <xdr:rowOff>165449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878371B-8452-905A-7C4A-295AE8AA15ED}"/>
            </a:ext>
          </a:extLst>
        </xdr:cNvPr>
        <xdr:cNvGrpSpPr/>
      </xdr:nvGrpSpPr>
      <xdr:grpSpPr>
        <a:xfrm>
          <a:off x="2514599" y="971549"/>
          <a:ext cx="2276475" cy="756000"/>
          <a:chOff x="333374" y="1990724"/>
          <a:chExt cx="2276475" cy="540000"/>
        </a:xfrm>
      </xdr:grpSpPr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id="{DFAF807B-E1AC-13B8-3134-8567768FE64F}"/>
              </a:ext>
            </a:extLst>
          </xdr:cNvPr>
          <xdr:cNvSpPr/>
        </xdr:nvSpPr>
        <xdr:spPr>
          <a:xfrm>
            <a:off x="333374" y="1990724"/>
            <a:ext cx="2276475" cy="540000"/>
          </a:xfrm>
          <a:prstGeom prst="rect">
            <a:avLst/>
          </a:prstGeom>
          <a:solidFill>
            <a:schemeClr val="bg1"/>
          </a:solidFill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900" b="1">
                <a:solidFill>
                  <a:sysClr val="windowText" lastClr="000000"/>
                </a:solidFill>
              </a:rPr>
              <a:t>VALOR MÉDIO POR LITRO</a:t>
            </a:r>
          </a:p>
        </xdr:txBody>
      </xdr:sp>
      <xdr:sp macro="" textlink="AUXILIAR!C8">
        <xdr:nvSpPr>
          <xdr:cNvPr id="6" name="Retângulo 5">
            <a:extLst>
              <a:ext uri="{FF2B5EF4-FFF2-40B4-BE49-F238E27FC236}">
                <a16:creationId xmlns:a16="http://schemas.microsoft.com/office/drawing/2014/main" id="{B554B896-5D1C-5284-AF67-9C70241CD5DD}"/>
              </a:ext>
            </a:extLst>
          </xdr:cNvPr>
          <xdr:cNvSpPr/>
        </xdr:nvSpPr>
        <xdr:spPr>
          <a:xfrm>
            <a:off x="400049" y="2209800"/>
            <a:ext cx="2143125" cy="29527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261CE-6E13-491F-9E01-30E72349B572}" type="TxLink">
              <a:rPr lang="en-US" sz="16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 R$ 4,83 </a:t>
            </a:fld>
            <a:endParaRPr lang="en-US" sz="16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xdr:txBody>
      </xdr:sp>
    </xdr:grpSp>
    <xdr:clientData/>
  </xdr:twoCellAnchor>
  <xdr:twoCellAnchor editAs="oneCell">
    <xdr:from>
      <xdr:col>5</xdr:col>
      <xdr:colOff>438151</xdr:colOff>
      <xdr:row>4</xdr:row>
      <xdr:rowOff>95250</xdr:rowOff>
    </xdr:from>
    <xdr:to>
      <xdr:col>13</xdr:col>
      <xdr:colOff>0</xdr:colOff>
      <xdr:row>11</xdr:row>
      <xdr:rowOff>95250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191E212-225D-4CD7-A6E7-53D91C074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304800</xdr:colOff>
      <xdr:row>0</xdr:row>
      <xdr:rowOff>57150</xdr:rowOff>
    </xdr:from>
    <xdr:to>
      <xdr:col>3</xdr:col>
      <xdr:colOff>1135200</xdr:colOff>
      <xdr:row>1</xdr:row>
      <xdr:rowOff>169500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CBB-7176-4233-B43D-AF481AC484F4}"/>
            </a:ext>
          </a:extLst>
        </xdr:cNvPr>
        <xdr:cNvSpPr/>
      </xdr:nvSpPr>
      <xdr:spPr>
        <a:xfrm>
          <a:off x="1285875" y="57150"/>
          <a:ext cx="1440000" cy="360000"/>
        </a:xfrm>
        <a:prstGeom prst="roundRect">
          <a:avLst/>
        </a:prstGeom>
        <a:solidFill>
          <a:schemeClr val="bg1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LANÇAMENTOS</a:t>
          </a:r>
        </a:p>
      </xdr:txBody>
    </xdr:sp>
    <xdr:clientData/>
  </xdr:twoCellAnchor>
  <xdr:twoCellAnchor editAs="absolute">
    <xdr:from>
      <xdr:col>1</xdr:col>
      <xdr:colOff>9525</xdr:colOff>
      <xdr:row>0</xdr:row>
      <xdr:rowOff>19050</xdr:rowOff>
    </xdr:from>
    <xdr:to>
      <xdr:col>1</xdr:col>
      <xdr:colOff>847725</xdr:colOff>
      <xdr:row>2</xdr:row>
      <xdr:rowOff>6056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C735EA59-F283-4780-860D-C0C4555EF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838200" cy="482306"/>
        </a:xfrm>
        <a:prstGeom prst="rect">
          <a:avLst/>
        </a:prstGeom>
      </xdr:spPr>
    </xdr:pic>
    <xdr:clientData/>
  </xdr:twoCellAnchor>
  <xdr:twoCellAnchor editAs="absolute">
    <xdr:from>
      <xdr:col>3</xdr:col>
      <xdr:colOff>1257300</xdr:colOff>
      <xdr:row>0</xdr:row>
      <xdr:rowOff>57150</xdr:rowOff>
    </xdr:from>
    <xdr:to>
      <xdr:col>4</xdr:col>
      <xdr:colOff>1230450</xdr:colOff>
      <xdr:row>1</xdr:row>
      <xdr:rowOff>169500</xdr:rowOff>
    </xdr:to>
    <xdr:sp macro="" textlink="">
      <xdr:nvSpPr>
        <xdr:cNvPr id="13" name="Retângulo: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84865D-C216-4A7F-B2C8-00CF9684D4CC}"/>
            </a:ext>
          </a:extLst>
        </xdr:cNvPr>
        <xdr:cNvSpPr/>
      </xdr:nvSpPr>
      <xdr:spPr>
        <a:xfrm>
          <a:off x="2847975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accent4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38100</xdr:colOff>
      <xdr:row>3</xdr:row>
      <xdr:rowOff>133350</xdr:rowOff>
    </xdr:from>
    <xdr:to>
      <xdr:col>10</xdr:col>
      <xdr:colOff>571500</xdr:colOff>
      <xdr:row>19</xdr:row>
      <xdr:rowOff>16377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1CCF2F-AB88-4D3F-9AF7-FD5935F1D198}"/>
            </a:ext>
          </a:extLst>
        </xdr:cNvPr>
        <xdr:cNvGrpSpPr/>
      </xdr:nvGrpSpPr>
      <xdr:grpSpPr>
        <a:xfrm>
          <a:off x="95250" y="914400"/>
          <a:ext cx="6019800" cy="3540627"/>
          <a:chOff x="104775" y="564648"/>
          <a:chExt cx="6019800" cy="3540627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5A7D45EA-8F06-95F4-BDC1-4F27D8B71F26}"/>
              </a:ext>
            </a:extLst>
          </xdr:cNvPr>
          <xdr:cNvSpPr/>
        </xdr:nvSpPr>
        <xdr:spPr>
          <a:xfrm>
            <a:off x="981585" y="564648"/>
            <a:ext cx="4228081" cy="53065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2800" b="1" cap="none" spc="0">
                <a:ln w="0"/>
                <a:solidFill>
                  <a:srgbClr val="070F62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DESCONTO PLANILHA LOJA</a:t>
            </a:r>
          </a:p>
        </xdr:txBody>
      </xdr:sp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52A0192C-FB37-E275-10EB-0B03C91E63F2}"/>
              </a:ext>
            </a:extLst>
          </xdr:cNvPr>
          <xdr:cNvSpPr/>
        </xdr:nvSpPr>
        <xdr:spPr>
          <a:xfrm>
            <a:off x="104775" y="1152525"/>
            <a:ext cx="6019800" cy="2952750"/>
          </a:xfrm>
          <a:prstGeom prst="rect">
            <a:avLst/>
          </a:prstGeom>
          <a:noFill/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" name="Imagem 4">
            <a:extLst>
              <a:ext uri="{FF2B5EF4-FFF2-40B4-BE49-F238E27FC236}">
                <a16:creationId xmlns:a16="http://schemas.microsoft.com/office/drawing/2014/main" id="{4873A9A4-FA08-8D01-2610-4F2922EBF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1450" y="1200150"/>
            <a:ext cx="2857143" cy="2857143"/>
          </a:xfrm>
          <a:prstGeom prst="rect">
            <a:avLst/>
          </a:prstGeom>
          <a:ln>
            <a:noFill/>
          </a:ln>
        </xdr:spPr>
      </xdr:pic>
      <xdr:pic>
        <xdr:nvPicPr>
          <xdr:cNvPr id="6" name="Imagem 5">
            <a:extLst>
              <a:ext uri="{FF2B5EF4-FFF2-40B4-BE49-F238E27FC236}">
                <a16:creationId xmlns:a16="http://schemas.microsoft.com/office/drawing/2014/main" id="{A5FE7A12-84A6-C6A4-9299-D9A8EBCA76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94825" y="1200150"/>
            <a:ext cx="2857143" cy="285714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 editAs="absolute">
    <xdr:from>
      <xdr:col>13</xdr:col>
      <xdr:colOff>38100</xdr:colOff>
      <xdr:row>3</xdr:row>
      <xdr:rowOff>133350</xdr:rowOff>
    </xdr:from>
    <xdr:to>
      <xdr:col>23</xdr:col>
      <xdr:colOff>19050</xdr:colOff>
      <xdr:row>19</xdr:row>
      <xdr:rowOff>16377</xdr:rowOff>
    </xdr:to>
    <xdr:grpSp>
      <xdr:nvGrpSpPr>
        <xdr:cNvPr id="7" name="Agrupar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7F0B80-40F3-4F72-B44C-E820E59B28E6}"/>
            </a:ext>
          </a:extLst>
        </xdr:cNvPr>
        <xdr:cNvGrpSpPr/>
      </xdr:nvGrpSpPr>
      <xdr:grpSpPr>
        <a:xfrm>
          <a:off x="6400800" y="914400"/>
          <a:ext cx="6019800" cy="3540627"/>
          <a:chOff x="6381750" y="564648"/>
          <a:chExt cx="6019800" cy="3540627"/>
        </a:xfrm>
      </xdr:grpSpPr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335CDD83-ABD4-7DDE-DF08-61E1CAE6087A}"/>
              </a:ext>
            </a:extLst>
          </xdr:cNvPr>
          <xdr:cNvSpPr/>
        </xdr:nvSpPr>
        <xdr:spPr>
          <a:xfrm>
            <a:off x="7256514" y="564648"/>
            <a:ext cx="4270272" cy="53065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2800" b="1" cap="none" spc="0">
                <a:ln w="0"/>
                <a:solidFill>
                  <a:srgbClr val="070F62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PLANILHA PERSONALIZADA</a:t>
            </a:r>
          </a:p>
        </xdr:txBody>
      </xdr:sp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A10FBC30-0BD5-CFC5-233B-59A5FAC14FE1}"/>
              </a:ext>
            </a:extLst>
          </xdr:cNvPr>
          <xdr:cNvSpPr/>
        </xdr:nvSpPr>
        <xdr:spPr>
          <a:xfrm>
            <a:off x="6381750" y="1152525"/>
            <a:ext cx="6019800" cy="2952750"/>
          </a:xfrm>
          <a:prstGeom prst="rect">
            <a:avLst/>
          </a:prstGeom>
          <a:noFill/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10" name="Imagem 9">
            <a:extLst>
              <a:ext uri="{FF2B5EF4-FFF2-40B4-BE49-F238E27FC236}">
                <a16:creationId xmlns:a16="http://schemas.microsoft.com/office/drawing/2014/main" id="{CCFDF59F-B1D2-BEEB-CD84-FCFE2F186D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84900" y="1200150"/>
            <a:ext cx="2857143" cy="2857143"/>
          </a:xfrm>
          <a:prstGeom prst="rect">
            <a:avLst/>
          </a:prstGeom>
          <a:ln>
            <a:noFill/>
          </a:ln>
        </xdr:spPr>
      </xdr:pic>
      <xdr:pic>
        <xdr:nvPicPr>
          <xdr:cNvPr id="11" name="Imagem 10">
            <a:extLst>
              <a:ext uri="{FF2B5EF4-FFF2-40B4-BE49-F238E27FC236}">
                <a16:creationId xmlns:a16="http://schemas.microsoft.com/office/drawing/2014/main" id="{B3BAC0B0-3DA7-9A8C-0EBA-5E3AFB79F1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8750" y="1200150"/>
            <a:ext cx="2857143" cy="285714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 editAs="absolute">
    <xdr:from>
      <xdr:col>1</xdr:col>
      <xdr:colOff>9525</xdr:colOff>
      <xdr:row>0</xdr:row>
      <xdr:rowOff>19050</xdr:rowOff>
    </xdr:from>
    <xdr:to>
      <xdr:col>2</xdr:col>
      <xdr:colOff>238125</xdr:colOff>
      <xdr:row>2</xdr:row>
      <xdr:rowOff>6056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C1B5756C-281B-40FD-A66A-A85776432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838200" cy="482306"/>
        </a:xfrm>
        <a:prstGeom prst="rect">
          <a:avLst/>
        </a:prstGeom>
      </xdr:spPr>
    </xdr:pic>
    <xdr:clientData/>
  </xdr:twoCellAnchor>
  <xdr:twoCellAnchor editAs="absolute">
    <xdr:from>
      <xdr:col>3</xdr:col>
      <xdr:colOff>9525</xdr:colOff>
      <xdr:row>0</xdr:row>
      <xdr:rowOff>57150</xdr:rowOff>
    </xdr:from>
    <xdr:to>
      <xdr:col>5</xdr:col>
      <xdr:colOff>230325</xdr:colOff>
      <xdr:row>1</xdr:row>
      <xdr:rowOff>169500</xdr:rowOff>
    </xdr:to>
    <xdr:sp macro="" textlink="">
      <xdr:nvSpPr>
        <xdr:cNvPr id="13" name="Retângulo: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8FBF013-B2FF-41A2-8D58-D0035350168F}"/>
            </a:ext>
          </a:extLst>
        </xdr:cNvPr>
        <xdr:cNvSpPr/>
      </xdr:nvSpPr>
      <xdr:spPr>
        <a:xfrm>
          <a:off x="1285875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LANÇAMENTOS</a:t>
          </a:r>
        </a:p>
      </xdr:txBody>
    </xdr:sp>
    <xdr:clientData/>
  </xdr:twoCellAnchor>
  <xdr:twoCellAnchor editAs="absolute">
    <xdr:from>
      <xdr:col>5</xdr:col>
      <xdr:colOff>352425</xdr:colOff>
      <xdr:row>0</xdr:row>
      <xdr:rowOff>57150</xdr:rowOff>
    </xdr:from>
    <xdr:to>
      <xdr:col>7</xdr:col>
      <xdr:colOff>573225</xdr:colOff>
      <xdr:row>1</xdr:row>
      <xdr:rowOff>169500</xdr:rowOff>
    </xdr:to>
    <xdr:sp macro="" textlink="">
      <xdr:nvSpPr>
        <xdr:cNvPr id="15" name="Retângulo: Cantos Arredondados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708B2E8-E93F-4AAF-B158-73426B33363C}"/>
            </a:ext>
          </a:extLst>
        </xdr:cNvPr>
        <xdr:cNvSpPr/>
      </xdr:nvSpPr>
      <xdr:spPr>
        <a:xfrm>
          <a:off x="2847975" y="57150"/>
          <a:ext cx="1440000" cy="360000"/>
        </a:xfrm>
        <a:prstGeom prst="roundRect">
          <a:avLst/>
        </a:prstGeom>
        <a:solidFill>
          <a:schemeClr val="bg1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1040D3-38E9-4DD5-8323-8B1728FE4248}" name="Tab_Lançamentos" displayName="Tab_Lançamentos" ref="B14:O29" totalsRowShown="0" headerRowDxfId="15" dataDxfId="14">
  <autoFilter ref="B14:O29" xr:uid="{F4D13B71-1DC3-42B3-B1A6-69F4C7D20C11}"/>
  <tableColumns count="14">
    <tableColumn id="1" xr3:uid="{9F1C34A1-137C-4C23-B898-B3F552313864}" name="DATA" dataDxfId="13"/>
    <tableColumn id="2" xr3:uid="{5E151CB7-2966-475C-8B7F-F7EA1ACE0B9D}" name="MÊS" dataDxfId="12">
      <calculatedColumnFormula>IF(Tab_Lançamentos[[#This Row],[DATA]]="","",TEXT(Tab_Lançamentos[[#This Row],[DATA]],"mmm"))</calculatedColumnFormula>
    </tableColumn>
    <tableColumn id="7" xr3:uid="{C5D59D77-4C10-4E79-98F4-655E44902594}" name="VEÍCULO" dataDxfId="11"/>
    <tableColumn id="3" xr3:uid="{6892BD80-D8F5-4DFE-8977-8A0AA0FD07E3}" name="TIPO COMBUSTÍVEL" dataDxfId="10"/>
    <tableColumn id="10" xr3:uid="{D51A0030-F9E6-4E18-97FE-DDD183DF3D60}" name="KM INICIAL" dataDxfId="9"/>
    <tableColumn id="11" xr3:uid="{999BB8F1-36D2-456E-B138-526B6DC6E6A6}" name="KM FINAL" dataDxfId="8"/>
    <tableColumn id="12" xr3:uid="{9F2B5DE2-AFA6-4725-8A11-98A1105226F5}" name="KM RODADOS" dataDxfId="7">
      <calculatedColumnFormula>Tab_Lançamentos[[#This Row],[KM FINAL]]-Tab_Lançamentos[[#This Row],[KM INICIAL]]</calculatedColumnFormula>
    </tableColumn>
    <tableColumn id="5" xr3:uid="{01A9776E-F772-4C22-9B45-AC18ECEBF624}" name="VALOR TOTAL" dataDxfId="6" dataCellStyle="Moeda"/>
    <tableColumn id="4" xr3:uid="{84C8CB95-4630-46CB-9DB5-9DD3BC4F7A8A}" name="QTD LITROS" dataDxfId="5" dataCellStyle="Moeda"/>
    <tableColumn id="6" xr3:uid="{E8F8CA37-32D6-4945-9B09-3A03D8EE3810}" name="VALOR POR LITRO" dataDxfId="4" dataCellStyle="Moeda">
      <calculatedColumnFormula>IFERROR(Tab_Lançamentos[[#This Row],[VALOR TOTAL]]/Tab_Lançamentos[[#This Row],[QTD LITROS]],0)</calculatedColumnFormula>
    </tableColumn>
    <tableColumn id="15" xr3:uid="{F7D2BC2B-40EA-416F-BB75-AD973D36CE63}" name="KM POR LITRO" dataDxfId="3">
      <calculatedColumnFormula>IFERROR(Tab_Lançamentos[[#This Row],[KM RODADOS]]/Tab_Lançamentos[[#This Row],[QTD LITROS]],0)</calculatedColumnFormula>
    </tableColumn>
    <tableColumn id="16" xr3:uid="{6C2C4CEE-3B45-4306-B71F-C6FA2D835AA0}" name="VALOR POR KM" dataDxfId="2" dataCellStyle="Moeda">
      <calculatedColumnFormula>IFERROR(Tab_Lançamentos[[#This Row],[VALOR TOTAL]]/Tab_Lançamentos[[#This Row],[KM RODADOS]],0)</calculatedColumnFormula>
    </tableColumn>
    <tableColumn id="8" xr3:uid="{DBA2FBEA-F67E-4AEF-AE6D-C99C09ED7E3B}" name="AUX QTD LITROS" dataDxfId="1">
      <calculatedColumnFormula>SUBTOTAL(9,Tab_Lançamentos[[#This Row],[QTD LITROS]])</calculatedColumnFormula>
    </tableColumn>
    <tableColumn id="9" xr3:uid="{E7217A6D-5430-4431-B95F-21E00E53BBB3}" name="AUX VALOR TOTAL" dataDxfId="0" dataCellStyle="Moeda">
      <calculatedColumnFormula>SUBTOTAL(9,Tab_Lançamentos[[#This Row],[VALOR TOTAL]])</calculatedColumnFormula>
    </tableColumn>
  </tableColumns>
  <tableStyleInfo name="TableStyleLight18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88694-5ACF-42EB-985C-EF046A070395}">
  <dimension ref="B1:O29"/>
  <sheetViews>
    <sheetView showGridLines="0" tabSelected="1" zoomScaleNormal="100" workbookViewId="0">
      <pane ySplit="14" topLeftCell="A15" activePane="bottomLeft" state="frozen"/>
      <selection pane="bottomLeft" activeCell="T13" sqref="T13"/>
    </sheetView>
  </sheetViews>
  <sheetFormatPr defaultRowHeight="15" x14ac:dyDescent="0.25"/>
  <cols>
    <col min="1" max="1" width="0.85546875" style="8" customWidth="1"/>
    <col min="2" max="2" width="13.85546875" style="8" customWidth="1"/>
    <col min="3" max="3" width="9.140625" style="8"/>
    <col min="4" max="4" width="22" style="8" customWidth="1"/>
    <col min="5" max="5" width="20.7109375" style="8" bestFit="1" customWidth="1"/>
    <col min="6" max="8" width="16.7109375" style="8" customWidth="1"/>
    <col min="9" max="9" width="16.42578125" style="8" bestFit="1" customWidth="1"/>
    <col min="10" max="10" width="14.5703125" style="8" bestFit="1" customWidth="1"/>
    <col min="11" max="11" width="12.140625" style="8" customWidth="1"/>
    <col min="12" max="12" width="11.7109375" style="8" customWidth="1"/>
    <col min="13" max="13" width="12.140625" style="8" customWidth="1"/>
    <col min="14" max="14" width="12.5703125" style="8" hidden="1" customWidth="1"/>
    <col min="15" max="15" width="14.7109375" style="8" hidden="1" customWidth="1"/>
    <col min="16" max="16384" width="9.140625" style="8"/>
  </cols>
  <sheetData>
    <row r="1" spans="2:15" s="14" customFormat="1" ht="20.100000000000001" customHeight="1" x14ac:dyDescent="0.25">
      <c r="C1" s="15"/>
    </row>
    <row r="2" spans="2:15" s="14" customFormat="1" ht="20.100000000000001" customHeight="1" x14ac:dyDescent="0.25"/>
    <row r="3" spans="2:15" s="16" customFormat="1" ht="22.5" customHeight="1" thickBot="1" x14ac:dyDescent="0.3">
      <c r="B3" s="17" t="s">
        <v>39</v>
      </c>
    </row>
    <row r="4" spans="2:15" customFormat="1" ht="8.1" customHeight="1" thickTop="1" x14ac:dyDescent="0.25"/>
    <row r="5" spans="2:15" ht="18" customHeight="1" x14ac:dyDescent="0.25"/>
    <row r="6" spans="2:15" ht="18" customHeight="1" x14ac:dyDescent="0.25"/>
    <row r="7" spans="2:15" ht="18" customHeight="1" x14ac:dyDescent="0.25"/>
    <row r="8" spans="2:15" ht="18" customHeight="1" x14ac:dyDescent="0.25"/>
    <row r="9" spans="2:15" ht="18" customHeight="1" x14ac:dyDescent="0.25"/>
    <row r="10" spans="2:15" ht="18" customHeight="1" x14ac:dyDescent="0.25"/>
    <row r="11" spans="2:15" ht="18" customHeight="1" x14ac:dyDescent="0.25"/>
    <row r="12" spans="2:15" ht="18" customHeight="1" x14ac:dyDescent="0.25"/>
    <row r="13" spans="2:15" ht="18" customHeight="1" x14ac:dyDescent="0.25">
      <c r="B13" s="13" t="s">
        <v>40</v>
      </c>
    </row>
    <row r="14" spans="2:15" ht="30" customHeight="1" x14ac:dyDescent="0.25">
      <c r="B14" s="18" t="s">
        <v>2</v>
      </c>
      <c r="C14" s="9" t="s">
        <v>3</v>
      </c>
      <c r="D14" s="18" t="s">
        <v>5</v>
      </c>
      <c r="E14" s="18" t="s">
        <v>29</v>
      </c>
      <c r="F14" s="18" t="s">
        <v>33</v>
      </c>
      <c r="G14" s="18" t="s">
        <v>34</v>
      </c>
      <c r="H14" s="10" t="s">
        <v>35</v>
      </c>
      <c r="I14" s="18" t="s">
        <v>4</v>
      </c>
      <c r="J14" s="18" t="s">
        <v>11</v>
      </c>
      <c r="K14" s="10" t="s">
        <v>12</v>
      </c>
      <c r="L14" s="10" t="s">
        <v>36</v>
      </c>
      <c r="M14" s="10" t="s">
        <v>37</v>
      </c>
      <c r="N14" s="10" t="s">
        <v>42</v>
      </c>
      <c r="O14" s="10" t="s">
        <v>41</v>
      </c>
    </row>
    <row r="15" spans="2:15" x14ac:dyDescent="0.25">
      <c r="B15" s="2">
        <v>45292</v>
      </c>
      <c r="C15" s="28" t="str">
        <f>IF(Tab_Lançamentos[[#This Row],[DATA]]="","",TEXT(Tab_Lançamentos[[#This Row],[DATA]],"mmm"))</f>
        <v>jan</v>
      </c>
      <c r="D15" s="1" t="s">
        <v>6</v>
      </c>
      <c r="E15" s="1" t="s">
        <v>1</v>
      </c>
      <c r="F15" s="11">
        <v>23.4</v>
      </c>
      <c r="G15" s="11">
        <v>45.3</v>
      </c>
      <c r="H15" s="27">
        <f>Tab_Lançamentos[[#This Row],[KM FINAL]]-Tab_Lançamentos[[#This Row],[KM INICIAL]]</f>
        <v>21.9</v>
      </c>
      <c r="I15" s="3">
        <v>36</v>
      </c>
      <c r="J15" s="12">
        <v>6.5</v>
      </c>
      <c r="K15" s="26">
        <f>IFERROR(Tab_Lançamentos[[#This Row],[VALOR TOTAL]]/Tab_Lançamentos[[#This Row],[QTD LITROS]],0)</f>
        <v>5.5384615384615383</v>
      </c>
      <c r="L15" s="27">
        <f>IFERROR(Tab_Lançamentos[[#This Row],[KM RODADOS]]/Tab_Lançamentos[[#This Row],[QTD LITROS]],0)</f>
        <v>3.3692307692307688</v>
      </c>
      <c r="M15" s="26">
        <f>IFERROR(Tab_Lançamentos[[#This Row],[VALOR TOTAL]]/Tab_Lançamentos[[#This Row],[KM RODADOS]],0)</f>
        <v>1.6438356164383563</v>
      </c>
      <c r="N15" s="28">
        <f>SUBTOTAL(9,Tab_Lançamentos[[#This Row],[QTD LITROS]])</f>
        <v>6.5</v>
      </c>
      <c r="O15" s="26">
        <f>SUBTOTAL(9,Tab_Lançamentos[[#This Row],[VALOR TOTAL]])</f>
        <v>36</v>
      </c>
    </row>
    <row r="16" spans="2:15" x14ac:dyDescent="0.25">
      <c r="B16" s="2">
        <v>45306</v>
      </c>
      <c r="C16" s="28" t="str">
        <f>IF(Tab_Lançamentos[[#This Row],[DATA]]="","",TEXT(Tab_Lançamentos[[#This Row],[DATA]],"mmm"))</f>
        <v>jan</v>
      </c>
      <c r="D16" s="1" t="s">
        <v>7</v>
      </c>
      <c r="E16" s="1" t="s">
        <v>0</v>
      </c>
      <c r="F16" s="11">
        <v>123.5</v>
      </c>
      <c r="G16" s="11">
        <v>325.48</v>
      </c>
      <c r="H16" s="27">
        <f>Tab_Lançamentos[[#This Row],[KM FINAL]]-Tab_Lançamentos[[#This Row],[KM INICIAL]]</f>
        <v>201.98000000000002</v>
      </c>
      <c r="I16" s="3">
        <v>230</v>
      </c>
      <c r="J16" s="12">
        <v>59</v>
      </c>
      <c r="K16" s="26">
        <f>IFERROR(Tab_Lançamentos[[#This Row],[VALOR TOTAL]]/Tab_Lançamentos[[#This Row],[QTD LITROS]],0)</f>
        <v>3.8983050847457625</v>
      </c>
      <c r="L16" s="27">
        <f>IFERROR(Tab_Lançamentos[[#This Row],[KM RODADOS]]/Tab_Lançamentos[[#This Row],[QTD LITROS]],0)</f>
        <v>3.4233898305084747</v>
      </c>
      <c r="M16" s="26">
        <f>IFERROR(Tab_Lançamentos[[#This Row],[VALOR TOTAL]]/Tab_Lançamentos[[#This Row],[KM RODADOS]],0)</f>
        <v>1.1387266065947121</v>
      </c>
      <c r="N16" s="28">
        <f>SUBTOTAL(9,Tab_Lançamentos[[#This Row],[QTD LITROS]])</f>
        <v>59</v>
      </c>
      <c r="O16" s="26">
        <f>SUBTOTAL(9,Tab_Lançamentos[[#This Row],[VALOR TOTAL]])</f>
        <v>230</v>
      </c>
    </row>
    <row r="17" spans="2:15" x14ac:dyDescent="0.25">
      <c r="B17" s="2">
        <v>45313</v>
      </c>
      <c r="C17" s="28" t="str">
        <f>IF(Tab_Lançamentos[[#This Row],[DATA]]="","",TEXT(Tab_Lançamentos[[#This Row],[DATA]],"mmm"))</f>
        <v>jan</v>
      </c>
      <c r="D17" s="1" t="s">
        <v>9</v>
      </c>
      <c r="E17" s="1" t="s">
        <v>1</v>
      </c>
      <c r="F17" s="11"/>
      <c r="G17" s="11"/>
      <c r="H17" s="27">
        <f>Tab_Lançamentos[[#This Row],[KM FINAL]]-Tab_Lançamentos[[#This Row],[KM INICIAL]]</f>
        <v>0</v>
      </c>
      <c r="I17" s="3">
        <v>180</v>
      </c>
      <c r="J17" s="12">
        <v>29</v>
      </c>
      <c r="K17" s="26">
        <f>IFERROR(Tab_Lançamentos[[#This Row],[VALOR TOTAL]]/Tab_Lançamentos[[#This Row],[QTD LITROS]],0)</f>
        <v>6.2068965517241379</v>
      </c>
      <c r="L17" s="27">
        <f>IFERROR(Tab_Lançamentos[[#This Row],[KM RODADOS]]/Tab_Lançamentos[[#This Row],[QTD LITROS]],0)</f>
        <v>0</v>
      </c>
      <c r="M17" s="26">
        <f>IFERROR(Tab_Lançamentos[[#This Row],[VALOR TOTAL]]/Tab_Lançamentos[[#This Row],[KM RODADOS]],0)</f>
        <v>0</v>
      </c>
      <c r="N17" s="28">
        <f>SUBTOTAL(9,Tab_Lançamentos[[#This Row],[QTD LITROS]])</f>
        <v>29</v>
      </c>
      <c r="O17" s="26">
        <f>SUBTOTAL(9,Tab_Lançamentos[[#This Row],[VALOR TOTAL]])</f>
        <v>180</v>
      </c>
    </row>
    <row r="18" spans="2:15" x14ac:dyDescent="0.25">
      <c r="B18" s="2">
        <v>45319</v>
      </c>
      <c r="C18" s="28" t="str">
        <f>IF(Tab_Lançamentos[[#This Row],[DATA]]="","",TEXT(Tab_Lançamentos[[#This Row],[DATA]],"mmm"))</f>
        <v>jan</v>
      </c>
      <c r="D18" s="1" t="s">
        <v>8</v>
      </c>
      <c r="E18" s="1" t="s">
        <v>0</v>
      </c>
      <c r="F18" s="11"/>
      <c r="G18" s="11"/>
      <c r="H18" s="27">
        <f>Tab_Lançamentos[[#This Row],[KM FINAL]]-Tab_Lançamentos[[#This Row],[KM INICIAL]]</f>
        <v>0</v>
      </c>
      <c r="I18" s="3">
        <v>165</v>
      </c>
      <c r="J18" s="12">
        <v>42</v>
      </c>
      <c r="K18" s="26">
        <f>IFERROR(Tab_Lançamentos[[#This Row],[VALOR TOTAL]]/Tab_Lançamentos[[#This Row],[QTD LITROS]],0)</f>
        <v>3.9285714285714284</v>
      </c>
      <c r="L18" s="27">
        <f>IFERROR(Tab_Lançamentos[[#This Row],[KM RODADOS]]/Tab_Lançamentos[[#This Row],[QTD LITROS]],0)</f>
        <v>0</v>
      </c>
      <c r="M18" s="26">
        <f>IFERROR(Tab_Lançamentos[[#This Row],[VALOR TOTAL]]/Tab_Lançamentos[[#This Row],[KM RODADOS]],0)</f>
        <v>0</v>
      </c>
      <c r="N18" s="28">
        <f>SUBTOTAL(9,Tab_Lançamentos[[#This Row],[QTD LITROS]])</f>
        <v>42</v>
      </c>
      <c r="O18" s="26">
        <f>SUBTOTAL(9,Tab_Lançamentos[[#This Row],[VALOR TOTAL]])</f>
        <v>165</v>
      </c>
    </row>
    <row r="19" spans="2:15" x14ac:dyDescent="0.25">
      <c r="B19" s="2">
        <v>45327</v>
      </c>
      <c r="C19" s="28" t="str">
        <f>IF(Tab_Lançamentos[[#This Row],[DATA]]="","",TEXT(Tab_Lançamentos[[#This Row],[DATA]],"mmm"))</f>
        <v>fev</v>
      </c>
      <c r="D19" s="1" t="s">
        <v>10</v>
      </c>
      <c r="E19" s="1" t="s">
        <v>1</v>
      </c>
      <c r="F19" s="11"/>
      <c r="G19" s="11"/>
      <c r="H19" s="27">
        <f>Tab_Lançamentos[[#This Row],[KM FINAL]]-Tab_Lançamentos[[#This Row],[KM INICIAL]]</f>
        <v>0</v>
      </c>
      <c r="I19" s="3">
        <v>210</v>
      </c>
      <c r="J19" s="12">
        <v>33</v>
      </c>
      <c r="K19" s="26">
        <f>IFERROR(Tab_Lançamentos[[#This Row],[VALOR TOTAL]]/Tab_Lançamentos[[#This Row],[QTD LITROS]],0)</f>
        <v>6.3636363636363633</v>
      </c>
      <c r="L19" s="27">
        <f>IFERROR(Tab_Lançamentos[[#This Row],[KM RODADOS]]/Tab_Lançamentos[[#This Row],[QTD LITROS]],0)</f>
        <v>0</v>
      </c>
      <c r="M19" s="26">
        <f>IFERROR(Tab_Lançamentos[[#This Row],[VALOR TOTAL]]/Tab_Lançamentos[[#This Row],[KM RODADOS]],0)</f>
        <v>0</v>
      </c>
      <c r="N19" s="28">
        <f>SUBTOTAL(9,Tab_Lançamentos[[#This Row],[QTD LITROS]])</f>
        <v>33</v>
      </c>
      <c r="O19" s="26">
        <f>SUBTOTAL(9,Tab_Lançamentos[[#This Row],[VALOR TOTAL]])</f>
        <v>210</v>
      </c>
    </row>
    <row r="20" spans="2:15" x14ac:dyDescent="0.25">
      <c r="B20" s="2">
        <v>45332</v>
      </c>
      <c r="C20" s="28" t="str">
        <f>IF(Tab_Lançamentos[[#This Row],[DATA]]="","",TEXT(Tab_Lançamentos[[#This Row],[DATA]],"mmm"))</f>
        <v>fev</v>
      </c>
      <c r="D20" s="1" t="s">
        <v>6</v>
      </c>
      <c r="E20" s="1" t="s">
        <v>0</v>
      </c>
      <c r="F20" s="11"/>
      <c r="G20" s="11"/>
      <c r="H20" s="27">
        <f>Tab_Lançamentos[[#This Row],[KM FINAL]]-Tab_Lançamentos[[#This Row],[KM INICIAL]]</f>
        <v>0</v>
      </c>
      <c r="I20" s="3">
        <v>221</v>
      </c>
      <c r="J20" s="12">
        <v>57</v>
      </c>
      <c r="K20" s="26">
        <f>IFERROR(Tab_Lançamentos[[#This Row],[VALOR TOTAL]]/Tab_Lançamentos[[#This Row],[QTD LITROS]],0)</f>
        <v>3.8771929824561404</v>
      </c>
      <c r="L20" s="27">
        <f>IFERROR(Tab_Lançamentos[[#This Row],[KM RODADOS]]/Tab_Lançamentos[[#This Row],[QTD LITROS]],0)</f>
        <v>0</v>
      </c>
      <c r="M20" s="26">
        <f>IFERROR(Tab_Lançamentos[[#This Row],[VALOR TOTAL]]/Tab_Lançamentos[[#This Row],[KM RODADOS]],0)</f>
        <v>0</v>
      </c>
      <c r="N20" s="28">
        <f>SUBTOTAL(9,Tab_Lançamentos[[#This Row],[QTD LITROS]])</f>
        <v>57</v>
      </c>
      <c r="O20" s="26">
        <f>SUBTOTAL(9,Tab_Lançamentos[[#This Row],[VALOR TOTAL]])</f>
        <v>221</v>
      </c>
    </row>
    <row r="21" spans="2:15" x14ac:dyDescent="0.25">
      <c r="B21" s="2">
        <v>45337</v>
      </c>
      <c r="C21" s="28" t="str">
        <f>IF(Tab_Lançamentos[[#This Row],[DATA]]="","",TEXT(Tab_Lançamentos[[#This Row],[DATA]],"mmm"))</f>
        <v>fev</v>
      </c>
      <c r="D21" s="1" t="s">
        <v>7</v>
      </c>
      <c r="E21" s="1" t="s">
        <v>1</v>
      </c>
      <c r="F21" s="11"/>
      <c r="G21" s="11"/>
      <c r="H21" s="27">
        <f>Tab_Lançamentos[[#This Row],[KM FINAL]]-Tab_Lançamentos[[#This Row],[KM INICIAL]]</f>
        <v>0</v>
      </c>
      <c r="I21" s="3">
        <v>175</v>
      </c>
      <c r="J21" s="12">
        <v>28</v>
      </c>
      <c r="K21" s="26">
        <f>IFERROR(Tab_Lançamentos[[#This Row],[VALOR TOTAL]]/Tab_Lançamentos[[#This Row],[QTD LITROS]],0)</f>
        <v>6.25</v>
      </c>
      <c r="L21" s="27">
        <f>IFERROR(Tab_Lançamentos[[#This Row],[KM RODADOS]]/Tab_Lançamentos[[#This Row],[QTD LITROS]],0)</f>
        <v>0</v>
      </c>
      <c r="M21" s="26">
        <f>IFERROR(Tab_Lançamentos[[#This Row],[VALOR TOTAL]]/Tab_Lançamentos[[#This Row],[KM RODADOS]],0)</f>
        <v>0</v>
      </c>
      <c r="N21" s="28">
        <f>SUBTOTAL(9,Tab_Lançamentos[[#This Row],[QTD LITROS]])</f>
        <v>28</v>
      </c>
      <c r="O21" s="26">
        <f>SUBTOTAL(9,Tab_Lançamentos[[#This Row],[VALOR TOTAL]])</f>
        <v>175</v>
      </c>
    </row>
    <row r="22" spans="2:15" x14ac:dyDescent="0.25">
      <c r="B22" s="2">
        <v>45340</v>
      </c>
      <c r="C22" s="28" t="str">
        <f>IF(Tab_Lançamentos[[#This Row],[DATA]]="","",TEXT(Tab_Lançamentos[[#This Row],[DATA]],"mmm"))</f>
        <v>fev</v>
      </c>
      <c r="D22" s="1" t="s">
        <v>9</v>
      </c>
      <c r="E22" s="1" t="s">
        <v>0</v>
      </c>
      <c r="F22" s="11"/>
      <c r="G22" s="11"/>
      <c r="H22" s="27">
        <f>Tab_Lançamentos[[#This Row],[KM FINAL]]-Tab_Lançamentos[[#This Row],[KM INICIAL]]</f>
        <v>0</v>
      </c>
      <c r="I22" s="3">
        <v>145</v>
      </c>
      <c r="J22" s="12">
        <v>37</v>
      </c>
      <c r="K22" s="26">
        <f>IFERROR(Tab_Lançamentos[[#This Row],[VALOR TOTAL]]/Tab_Lançamentos[[#This Row],[QTD LITROS]],0)</f>
        <v>3.9189189189189189</v>
      </c>
      <c r="L22" s="27">
        <f>IFERROR(Tab_Lançamentos[[#This Row],[KM RODADOS]]/Tab_Lançamentos[[#This Row],[QTD LITROS]],0)</f>
        <v>0</v>
      </c>
      <c r="M22" s="26">
        <f>IFERROR(Tab_Lançamentos[[#This Row],[VALOR TOTAL]]/Tab_Lançamentos[[#This Row],[KM RODADOS]],0)</f>
        <v>0</v>
      </c>
      <c r="N22" s="28">
        <f>SUBTOTAL(9,Tab_Lançamentos[[#This Row],[QTD LITROS]])</f>
        <v>37</v>
      </c>
      <c r="O22" s="26">
        <f>SUBTOTAL(9,Tab_Lançamentos[[#This Row],[VALOR TOTAL]])</f>
        <v>145</v>
      </c>
    </row>
    <row r="23" spans="2:15" x14ac:dyDescent="0.25">
      <c r="B23" s="2">
        <v>45347</v>
      </c>
      <c r="C23" s="28" t="str">
        <f>IF(Tab_Lançamentos[[#This Row],[DATA]]="","",TEXT(Tab_Lançamentos[[#This Row],[DATA]],"mmm"))</f>
        <v>fev</v>
      </c>
      <c r="D23" s="1" t="s">
        <v>8</v>
      </c>
      <c r="E23" s="1" t="s">
        <v>1</v>
      </c>
      <c r="F23" s="11"/>
      <c r="G23" s="11"/>
      <c r="H23" s="27">
        <f>Tab_Lançamentos[[#This Row],[KM FINAL]]-Tab_Lançamentos[[#This Row],[KM INICIAL]]</f>
        <v>0</v>
      </c>
      <c r="I23" s="3">
        <v>95</v>
      </c>
      <c r="J23" s="12">
        <v>15</v>
      </c>
      <c r="K23" s="26">
        <f>IFERROR(Tab_Lançamentos[[#This Row],[VALOR TOTAL]]/Tab_Lançamentos[[#This Row],[QTD LITROS]],0)</f>
        <v>6.333333333333333</v>
      </c>
      <c r="L23" s="27">
        <f>IFERROR(Tab_Lançamentos[[#This Row],[KM RODADOS]]/Tab_Lançamentos[[#This Row],[QTD LITROS]],0)</f>
        <v>0</v>
      </c>
      <c r="M23" s="26">
        <f>IFERROR(Tab_Lançamentos[[#This Row],[VALOR TOTAL]]/Tab_Lançamentos[[#This Row],[KM RODADOS]],0)</f>
        <v>0</v>
      </c>
      <c r="N23" s="28">
        <f>SUBTOTAL(9,Tab_Lançamentos[[#This Row],[QTD LITROS]])</f>
        <v>15</v>
      </c>
      <c r="O23" s="26">
        <f>SUBTOTAL(9,Tab_Lançamentos[[#This Row],[VALOR TOTAL]])</f>
        <v>95</v>
      </c>
    </row>
    <row r="24" spans="2:15" x14ac:dyDescent="0.25">
      <c r="B24" s="2">
        <v>45353</v>
      </c>
      <c r="C24" s="28" t="str">
        <f>IF(Tab_Lançamentos[[#This Row],[DATA]]="","",TEXT(Tab_Lançamentos[[#This Row],[DATA]],"mmm"))</f>
        <v>mar</v>
      </c>
      <c r="D24" s="1" t="s">
        <v>10</v>
      </c>
      <c r="E24" s="1" t="s">
        <v>0</v>
      </c>
      <c r="F24" s="11"/>
      <c r="G24" s="11"/>
      <c r="H24" s="27">
        <f>Tab_Lançamentos[[#This Row],[KM FINAL]]-Tab_Lançamentos[[#This Row],[KM INICIAL]]</f>
        <v>0</v>
      </c>
      <c r="I24" s="3">
        <v>160</v>
      </c>
      <c r="J24" s="12">
        <v>41</v>
      </c>
      <c r="K24" s="26">
        <f>IFERROR(Tab_Lançamentos[[#This Row],[VALOR TOTAL]]/Tab_Lançamentos[[#This Row],[QTD LITROS]],0)</f>
        <v>3.9024390243902438</v>
      </c>
      <c r="L24" s="27">
        <f>IFERROR(Tab_Lançamentos[[#This Row],[KM RODADOS]]/Tab_Lançamentos[[#This Row],[QTD LITROS]],0)</f>
        <v>0</v>
      </c>
      <c r="M24" s="26">
        <f>IFERROR(Tab_Lançamentos[[#This Row],[VALOR TOTAL]]/Tab_Lançamentos[[#This Row],[KM RODADOS]],0)</f>
        <v>0</v>
      </c>
      <c r="N24" s="28">
        <f>SUBTOTAL(9,Tab_Lançamentos[[#This Row],[QTD LITROS]])</f>
        <v>41</v>
      </c>
      <c r="O24" s="26">
        <f>SUBTOTAL(9,Tab_Lançamentos[[#This Row],[VALOR TOTAL]])</f>
        <v>160</v>
      </c>
    </row>
    <row r="25" spans="2:15" x14ac:dyDescent="0.25">
      <c r="B25" s="2">
        <v>45356</v>
      </c>
      <c r="C25" s="28" t="str">
        <f>IF(Tab_Lançamentos[[#This Row],[DATA]]="","",TEXT(Tab_Lançamentos[[#This Row],[DATA]],"mmm"))</f>
        <v>mar</v>
      </c>
      <c r="D25" s="1" t="s">
        <v>6</v>
      </c>
      <c r="E25" s="1" t="s">
        <v>1</v>
      </c>
      <c r="F25" s="11"/>
      <c r="G25" s="11"/>
      <c r="H25" s="27">
        <f>Tab_Lançamentos[[#This Row],[KM FINAL]]-Tab_Lançamentos[[#This Row],[KM INICIAL]]</f>
        <v>0</v>
      </c>
      <c r="I25" s="3">
        <v>210</v>
      </c>
      <c r="J25" s="12">
        <v>33</v>
      </c>
      <c r="K25" s="26">
        <f>IFERROR(Tab_Lançamentos[[#This Row],[VALOR TOTAL]]/Tab_Lançamentos[[#This Row],[QTD LITROS]],0)</f>
        <v>6.3636363636363633</v>
      </c>
      <c r="L25" s="27">
        <f>IFERROR(Tab_Lançamentos[[#This Row],[KM RODADOS]]/Tab_Lançamentos[[#This Row],[QTD LITROS]],0)</f>
        <v>0</v>
      </c>
      <c r="M25" s="26">
        <f>IFERROR(Tab_Lançamentos[[#This Row],[VALOR TOTAL]]/Tab_Lançamentos[[#This Row],[KM RODADOS]],0)</f>
        <v>0</v>
      </c>
      <c r="N25" s="28">
        <f>SUBTOTAL(9,Tab_Lançamentos[[#This Row],[QTD LITROS]])</f>
        <v>33</v>
      </c>
      <c r="O25" s="26">
        <f>SUBTOTAL(9,Tab_Lançamentos[[#This Row],[VALOR TOTAL]])</f>
        <v>210</v>
      </c>
    </row>
    <row r="26" spans="2:15" x14ac:dyDescent="0.25">
      <c r="B26" s="2">
        <v>45359</v>
      </c>
      <c r="C26" s="28" t="str">
        <f>IF(Tab_Lançamentos[[#This Row],[DATA]]="","",TEXT(Tab_Lançamentos[[#This Row],[DATA]],"mmm"))</f>
        <v>mar</v>
      </c>
      <c r="D26" s="1" t="s">
        <v>7</v>
      </c>
      <c r="E26" s="1" t="s">
        <v>0</v>
      </c>
      <c r="F26" s="11"/>
      <c r="G26" s="11"/>
      <c r="H26" s="27">
        <f>Tab_Lançamentos[[#This Row],[KM FINAL]]-Tab_Lançamentos[[#This Row],[KM INICIAL]]</f>
        <v>0</v>
      </c>
      <c r="I26" s="3">
        <v>215</v>
      </c>
      <c r="J26" s="12">
        <v>55</v>
      </c>
      <c r="K26" s="26">
        <f>IFERROR(Tab_Lançamentos[[#This Row],[VALOR TOTAL]]/Tab_Lançamentos[[#This Row],[QTD LITROS]],0)</f>
        <v>3.9090909090909092</v>
      </c>
      <c r="L26" s="27">
        <f>IFERROR(Tab_Lançamentos[[#This Row],[KM RODADOS]]/Tab_Lançamentos[[#This Row],[QTD LITROS]],0)</f>
        <v>0</v>
      </c>
      <c r="M26" s="26">
        <f>IFERROR(Tab_Lançamentos[[#This Row],[VALOR TOTAL]]/Tab_Lançamentos[[#This Row],[KM RODADOS]],0)</f>
        <v>0</v>
      </c>
      <c r="N26" s="28">
        <f>SUBTOTAL(9,Tab_Lançamentos[[#This Row],[QTD LITROS]])</f>
        <v>55</v>
      </c>
      <c r="O26" s="26">
        <f>SUBTOTAL(9,Tab_Lançamentos[[#This Row],[VALOR TOTAL]])</f>
        <v>215</v>
      </c>
    </row>
    <row r="27" spans="2:15" x14ac:dyDescent="0.25">
      <c r="B27" s="2">
        <v>45366</v>
      </c>
      <c r="C27" s="28" t="str">
        <f>IF(Tab_Lançamentos[[#This Row],[DATA]]="","",TEXT(Tab_Lançamentos[[#This Row],[DATA]],"mmm"))</f>
        <v>mar</v>
      </c>
      <c r="D27" s="1" t="s">
        <v>9</v>
      </c>
      <c r="E27" s="1" t="s">
        <v>1</v>
      </c>
      <c r="F27" s="11"/>
      <c r="G27" s="11"/>
      <c r="H27" s="27">
        <f>Tab_Lançamentos[[#This Row],[KM FINAL]]-Tab_Lançamentos[[#This Row],[KM INICIAL]]</f>
        <v>0</v>
      </c>
      <c r="I27" s="3">
        <v>220</v>
      </c>
      <c r="J27" s="12">
        <v>35</v>
      </c>
      <c r="K27" s="26">
        <f>IFERROR(Tab_Lançamentos[[#This Row],[VALOR TOTAL]]/Tab_Lançamentos[[#This Row],[QTD LITROS]],0)</f>
        <v>6.2857142857142856</v>
      </c>
      <c r="L27" s="27">
        <f>IFERROR(Tab_Lançamentos[[#This Row],[KM RODADOS]]/Tab_Lançamentos[[#This Row],[QTD LITROS]],0)</f>
        <v>0</v>
      </c>
      <c r="M27" s="26">
        <f>IFERROR(Tab_Lançamentos[[#This Row],[VALOR TOTAL]]/Tab_Lançamentos[[#This Row],[KM RODADOS]],0)</f>
        <v>0</v>
      </c>
      <c r="N27" s="28">
        <f>SUBTOTAL(9,Tab_Lançamentos[[#This Row],[QTD LITROS]])</f>
        <v>35</v>
      </c>
      <c r="O27" s="26">
        <f>SUBTOTAL(9,Tab_Lançamentos[[#This Row],[VALOR TOTAL]])</f>
        <v>220</v>
      </c>
    </row>
    <row r="28" spans="2:15" x14ac:dyDescent="0.25">
      <c r="B28" s="2">
        <v>45369</v>
      </c>
      <c r="C28" s="28" t="str">
        <f>IF(Tab_Lançamentos[[#This Row],[DATA]]="","",TEXT(Tab_Lançamentos[[#This Row],[DATA]],"mmm"))</f>
        <v>mar</v>
      </c>
      <c r="D28" s="1" t="s">
        <v>8</v>
      </c>
      <c r="E28" s="1" t="s">
        <v>0</v>
      </c>
      <c r="F28" s="11"/>
      <c r="G28" s="11"/>
      <c r="H28" s="27">
        <f>Tab_Lançamentos[[#This Row],[KM FINAL]]-Tab_Lançamentos[[#This Row],[KM INICIAL]]</f>
        <v>0</v>
      </c>
      <c r="I28" s="3">
        <v>185</v>
      </c>
      <c r="J28" s="12">
        <v>47</v>
      </c>
      <c r="K28" s="26">
        <f>IFERROR(Tab_Lançamentos[[#This Row],[VALOR TOTAL]]/Tab_Lançamentos[[#This Row],[QTD LITROS]],0)</f>
        <v>3.9361702127659575</v>
      </c>
      <c r="L28" s="27">
        <f>IFERROR(Tab_Lançamentos[[#This Row],[KM RODADOS]]/Tab_Lançamentos[[#This Row],[QTD LITROS]],0)</f>
        <v>0</v>
      </c>
      <c r="M28" s="26">
        <f>IFERROR(Tab_Lançamentos[[#This Row],[VALOR TOTAL]]/Tab_Lançamentos[[#This Row],[KM RODADOS]],0)</f>
        <v>0</v>
      </c>
      <c r="N28" s="28">
        <f>SUBTOTAL(9,Tab_Lançamentos[[#This Row],[QTD LITROS]])</f>
        <v>47</v>
      </c>
      <c r="O28" s="26">
        <f>SUBTOTAL(9,Tab_Lançamentos[[#This Row],[VALOR TOTAL]])</f>
        <v>185</v>
      </c>
    </row>
    <row r="29" spans="2:15" x14ac:dyDescent="0.25">
      <c r="B29" s="2">
        <v>45376</v>
      </c>
      <c r="C29" s="28" t="str">
        <f>IF(Tab_Lançamentos[[#This Row],[DATA]]="","",TEXT(Tab_Lançamentos[[#This Row],[DATA]],"mmm"))</f>
        <v>mar</v>
      </c>
      <c r="D29" s="1" t="s">
        <v>10</v>
      </c>
      <c r="E29" s="1" t="s">
        <v>1</v>
      </c>
      <c r="F29" s="11"/>
      <c r="G29" s="11"/>
      <c r="H29" s="27">
        <f>Tab_Lançamentos[[#This Row],[KM FINAL]]-Tab_Lançamentos[[#This Row],[KM INICIAL]]</f>
        <v>0</v>
      </c>
      <c r="I29" s="3">
        <v>220</v>
      </c>
      <c r="J29" s="12">
        <v>35</v>
      </c>
      <c r="K29" s="26">
        <f>IFERROR(Tab_Lançamentos[[#This Row],[VALOR TOTAL]]/Tab_Lançamentos[[#This Row],[QTD LITROS]],0)</f>
        <v>6.2857142857142856</v>
      </c>
      <c r="L29" s="27">
        <f>IFERROR(Tab_Lançamentos[[#This Row],[KM RODADOS]]/Tab_Lançamentos[[#This Row],[QTD LITROS]],0)</f>
        <v>0</v>
      </c>
      <c r="M29" s="26">
        <f>IFERROR(Tab_Lançamentos[[#This Row],[VALOR TOTAL]]/Tab_Lançamentos[[#This Row],[KM RODADOS]],0)</f>
        <v>0</v>
      </c>
      <c r="N29" s="28">
        <f>SUBTOTAL(9,Tab_Lançamentos[[#This Row],[QTD LITROS]])</f>
        <v>35</v>
      </c>
      <c r="O29" s="26">
        <f>SUBTOTAL(9,Tab_Lançamentos[[#This Row],[VALOR TOTAL]])</f>
        <v>220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7491-7E7B-480F-BDFC-F8C402142A8F}">
  <sheetPr>
    <tabColor rgb="FFFFC000"/>
  </sheetPr>
  <dimension ref="A1:AG69"/>
  <sheetViews>
    <sheetView showGridLines="0" workbookViewId="0">
      <pane ySplit="3" topLeftCell="A4" activePane="bottomLeft" state="frozen"/>
      <selection pane="bottomLeft"/>
    </sheetView>
  </sheetViews>
  <sheetFormatPr defaultRowHeight="18" customHeight="1" x14ac:dyDescent="0.25"/>
  <cols>
    <col min="1" max="1" width="0.85546875" style="4" customWidth="1"/>
    <col min="2" max="11" width="9.140625" style="4" customWidth="1"/>
    <col min="12" max="13" width="1.5703125" style="4" customWidth="1"/>
    <col min="14" max="19" width="9" style="4" customWidth="1"/>
    <col min="20" max="16384" width="9.140625" style="4"/>
  </cols>
  <sheetData>
    <row r="1" spans="1:33" s="14" customFormat="1" ht="20.100000000000001" customHeight="1" x14ac:dyDescent="0.25">
      <c r="C1" s="15"/>
    </row>
    <row r="2" spans="1:33" s="14" customFormat="1" ht="20.100000000000001" customHeight="1" x14ac:dyDescent="0.25"/>
    <row r="3" spans="1:33" s="16" customFormat="1" ht="22.5" customHeight="1" thickBot="1" x14ac:dyDescent="0.3">
      <c r="B3" s="17" t="s">
        <v>38</v>
      </c>
    </row>
    <row r="4" spans="1:33" ht="18" customHeight="1" thickTop="1" x14ac:dyDescent="0.25">
      <c r="A4" s="5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7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ht="18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7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ht="18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7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18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7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ht="18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7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8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7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ht="18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7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ht="18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7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ht="18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7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ht="18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7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3" ht="18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7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3" ht="18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7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3" ht="18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7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3" ht="18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7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1:33" ht="18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7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1:33" ht="18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7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 ht="18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7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 ht="18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7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3" ht="18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7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3" ht="18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6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3" ht="18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3" ht="18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3" ht="18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3" ht="18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 ht="18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3" ht="18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3" ht="18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 ht="18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3" ht="18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 ht="18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 ht="18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ht="18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ht="18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ht="18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ht="18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ht="18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ht="18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ht="18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ht="18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ht="18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ht="18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 ht="18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ht="18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ht="18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ht="18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 ht="18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 ht="18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ht="18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1:33" ht="18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ht="18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ht="18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ht="18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ht="18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ht="18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 ht="18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 ht="18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ht="18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 ht="18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spans="1:33" ht="18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 ht="18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33" ht="18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 ht="18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 ht="18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33" ht="18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spans="1:33" ht="18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1:33" ht="18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8A1C-2221-4F37-890D-BEFD277B0220}">
  <dimension ref="B2:I16"/>
  <sheetViews>
    <sheetView showGridLines="0" workbookViewId="0">
      <selection activeCell="I32" sqref="I32"/>
    </sheetView>
  </sheetViews>
  <sheetFormatPr defaultRowHeight="15" x14ac:dyDescent="0.25"/>
  <cols>
    <col min="1" max="1" width="0.85546875" style="8" customWidth="1"/>
    <col min="2" max="2" width="25" style="8" bestFit="1" customWidth="1"/>
    <col min="3" max="3" width="12.140625" style="8" bestFit="1" customWidth="1"/>
    <col min="4" max="7" width="9.140625" style="8"/>
    <col min="8" max="9" width="15.42578125" style="8" customWidth="1"/>
    <col min="10" max="16384" width="9.140625" style="8"/>
  </cols>
  <sheetData>
    <row r="2" spans="2:9" x14ac:dyDescent="0.25">
      <c r="B2" s="13" t="s">
        <v>30</v>
      </c>
    </row>
    <row r="3" spans="2:9" x14ac:dyDescent="0.25">
      <c r="B3" s="13" t="s">
        <v>31</v>
      </c>
      <c r="G3" s="13" t="s">
        <v>32</v>
      </c>
    </row>
    <row r="4" spans="2:9" x14ac:dyDescent="0.25">
      <c r="B4" s="19" t="s">
        <v>13</v>
      </c>
      <c r="C4" s="20">
        <f>SUBTOTAL(9,Tab_Lançamentos[VALOR TOTAL])</f>
        <v>2667</v>
      </c>
      <c r="G4" s="21" t="s">
        <v>3</v>
      </c>
      <c r="H4" s="21" t="s">
        <v>11</v>
      </c>
      <c r="I4" s="21" t="s">
        <v>28</v>
      </c>
    </row>
    <row r="5" spans="2:9" x14ac:dyDescent="0.25">
      <c r="G5" s="21" t="s">
        <v>16</v>
      </c>
      <c r="H5" s="22">
        <f>SUMIFS(Tab_Lançamentos[AUX QTD LITROS],Tab_Lançamentos[MÊS],G5)</f>
        <v>136.5</v>
      </c>
      <c r="I5" s="23">
        <f>SUMIFS(Tab_Lançamentos[AUX VALOR TOTAL],Tab_Lançamentos[MÊS],G5)</f>
        <v>611</v>
      </c>
    </row>
    <row r="6" spans="2:9" x14ac:dyDescent="0.25">
      <c r="B6" s="19" t="s">
        <v>14</v>
      </c>
      <c r="C6" s="24">
        <f>SUBTOTAL(9,Tab_Lançamentos[QTD LITROS])</f>
        <v>552.5</v>
      </c>
      <c r="G6" s="21" t="s">
        <v>17</v>
      </c>
      <c r="H6" s="22">
        <f>SUMIFS(Tab_Lançamentos[AUX QTD LITROS],Tab_Lançamentos[MÊS],G6)</f>
        <v>170</v>
      </c>
      <c r="I6" s="23">
        <f>SUMIFS(Tab_Lançamentos[AUX VALOR TOTAL],Tab_Lançamentos[MÊS],G6)</f>
        <v>846</v>
      </c>
    </row>
    <row r="7" spans="2:9" x14ac:dyDescent="0.25">
      <c r="G7" s="21" t="s">
        <v>18</v>
      </c>
      <c r="H7" s="22">
        <f>SUMIFS(Tab_Lançamentos[AUX QTD LITROS],Tab_Lançamentos[MÊS],G7)</f>
        <v>246</v>
      </c>
      <c r="I7" s="23">
        <f>SUMIFS(Tab_Lançamentos[AUX VALOR TOTAL],Tab_Lançamentos[MÊS],G7)</f>
        <v>1210</v>
      </c>
    </row>
    <row r="8" spans="2:9" x14ac:dyDescent="0.25">
      <c r="B8" s="19" t="s">
        <v>15</v>
      </c>
      <c r="C8" s="25">
        <f>IFERROR(C4/C6,0)</f>
        <v>4.8271493212669681</v>
      </c>
      <c r="G8" s="21" t="s">
        <v>19</v>
      </c>
      <c r="H8" s="22">
        <f>SUMIFS(Tab_Lançamentos[AUX QTD LITROS],Tab_Lançamentos[MÊS],G8)</f>
        <v>0</v>
      </c>
      <c r="I8" s="23">
        <f>SUMIFS(Tab_Lançamentos[AUX VALOR TOTAL],Tab_Lançamentos[MÊS],G8)</f>
        <v>0</v>
      </c>
    </row>
    <row r="9" spans="2:9" x14ac:dyDescent="0.25">
      <c r="G9" s="21" t="s">
        <v>20</v>
      </c>
      <c r="H9" s="22">
        <f>SUMIFS(Tab_Lançamentos[AUX QTD LITROS],Tab_Lançamentos[MÊS],G9)</f>
        <v>0</v>
      </c>
      <c r="I9" s="23">
        <f>SUMIFS(Tab_Lançamentos[AUX VALOR TOTAL],Tab_Lançamentos[MÊS],G9)</f>
        <v>0</v>
      </c>
    </row>
    <row r="10" spans="2:9" x14ac:dyDescent="0.25">
      <c r="G10" s="21" t="s">
        <v>21</v>
      </c>
      <c r="H10" s="22">
        <f>SUMIFS(Tab_Lançamentos[AUX QTD LITROS],Tab_Lançamentos[MÊS],G10)</f>
        <v>0</v>
      </c>
      <c r="I10" s="23">
        <f>SUMIFS(Tab_Lançamentos[AUX VALOR TOTAL],Tab_Lançamentos[MÊS],G10)</f>
        <v>0</v>
      </c>
    </row>
    <row r="11" spans="2:9" x14ac:dyDescent="0.25">
      <c r="B11" s="19" t="s">
        <v>35</v>
      </c>
      <c r="C11" s="24">
        <f>SUBTOTAL(9,Tab_Lançamentos[KM RODADOS])</f>
        <v>223.88000000000002</v>
      </c>
      <c r="G11" s="21" t="s">
        <v>22</v>
      </c>
      <c r="H11" s="22">
        <f>SUMIFS(Tab_Lançamentos[AUX QTD LITROS],Tab_Lançamentos[MÊS],G11)</f>
        <v>0</v>
      </c>
      <c r="I11" s="23">
        <f>SUMIFS(Tab_Lançamentos[AUX VALOR TOTAL],Tab_Lançamentos[MÊS],G11)</f>
        <v>0</v>
      </c>
    </row>
    <row r="12" spans="2:9" x14ac:dyDescent="0.25">
      <c r="G12" s="21" t="s">
        <v>23</v>
      </c>
      <c r="H12" s="22">
        <f>SUMIFS(Tab_Lançamentos[AUX QTD LITROS],Tab_Lançamentos[MÊS],G12)</f>
        <v>0</v>
      </c>
      <c r="I12" s="23">
        <f>SUMIFS(Tab_Lançamentos[AUX VALOR TOTAL],Tab_Lançamentos[MÊS],G12)</f>
        <v>0</v>
      </c>
    </row>
    <row r="13" spans="2:9" x14ac:dyDescent="0.25">
      <c r="G13" s="21" t="s">
        <v>24</v>
      </c>
      <c r="H13" s="22">
        <f>SUMIFS(Tab_Lançamentos[AUX QTD LITROS],Tab_Lançamentos[MÊS],G13)</f>
        <v>0</v>
      </c>
      <c r="I13" s="23">
        <f>SUMIFS(Tab_Lançamentos[AUX VALOR TOTAL],Tab_Lançamentos[MÊS],G13)</f>
        <v>0</v>
      </c>
    </row>
    <row r="14" spans="2:9" x14ac:dyDescent="0.25">
      <c r="G14" s="21" t="s">
        <v>25</v>
      </c>
      <c r="H14" s="22">
        <f>SUMIFS(Tab_Lançamentos[AUX QTD LITROS],Tab_Lançamentos[MÊS],G14)</f>
        <v>0</v>
      </c>
      <c r="I14" s="23">
        <f>SUMIFS(Tab_Lançamentos[AUX VALOR TOTAL],Tab_Lançamentos[MÊS],G14)</f>
        <v>0</v>
      </c>
    </row>
    <row r="15" spans="2:9" x14ac:dyDescent="0.25">
      <c r="G15" s="21" t="s">
        <v>26</v>
      </c>
      <c r="H15" s="22">
        <f>SUMIFS(Tab_Lançamentos[AUX QTD LITROS],Tab_Lançamentos[MÊS],G15)</f>
        <v>0</v>
      </c>
      <c r="I15" s="23">
        <f>SUMIFS(Tab_Lançamentos[AUX VALOR TOTAL],Tab_Lançamentos[MÊS],G15)</f>
        <v>0</v>
      </c>
    </row>
    <row r="16" spans="2:9" x14ac:dyDescent="0.25">
      <c r="G16" s="21" t="s">
        <v>27</v>
      </c>
      <c r="H16" s="22">
        <f>SUMIFS(Tab_Lançamentos[AUX QTD LITROS],Tab_Lançamentos[MÊS],G16)</f>
        <v>0</v>
      </c>
      <c r="I16" s="23">
        <f>SUMIFS(Tab_Lançamentos[AUX VALOR TOTAL],Tab_Lançamentos[MÊS],G16)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BASE DADOS</vt:lpstr>
      <vt:lpstr>BÔNUS</vt:lpstr>
      <vt:lpstr>AUXILIAR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Rafael Silva</cp:lastModifiedBy>
  <dcterms:created xsi:type="dcterms:W3CDTF">2020-08-13T14:49:32Z</dcterms:created>
  <dcterms:modified xsi:type="dcterms:W3CDTF">2025-04-02T17:38:02Z</dcterms:modified>
</cp:coreProperties>
</file>