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GESTÃO DE CHAMADOS/ARQUIVO/DESENVOLVENDO/"/>
    </mc:Choice>
  </mc:AlternateContent>
  <xr:revisionPtr revIDLastSave="906" documentId="8_{665C21B7-4ECB-478E-836C-D560EF785FB1}" xr6:coauthVersionLast="47" xr6:coauthVersionMax="47" xr10:uidLastSave="{354AB8C9-6CB7-40DD-BCD7-D67B0FA46FD1}"/>
  <bookViews>
    <workbookView xWindow="-120" yWindow="-120" windowWidth="29040" windowHeight="15720" tabRatio="82" xr2:uid="{093195E0-DC53-4CFE-BC7E-201F0068F554}"/>
  </bookViews>
  <sheets>
    <sheet name="lançamentos" sheetId="1" r:id="rId1"/>
    <sheet name="graficos" sheetId="4" r:id="rId2"/>
    <sheet name="BÔNUS" sheetId="5" r:id="rId3"/>
    <sheet name="auxiliar" sheetId="3" state="hidden" r:id="rId4"/>
  </sheets>
  <definedNames>
    <definedName name="SegmentaçãodeDados_PRIORIDADE">#N/A</definedName>
    <definedName name="SegmentaçãodeDados_TÉCNICO_RESPONSÁVEL">#N/A</definedName>
  </definedNames>
  <calcPr calcId="191029" calcCompleted="0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  <x14:slicerCache r:id="rId6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K26" i="1"/>
  <c r="K27" i="1"/>
  <c r="K28" i="1"/>
  <c r="L26" i="1"/>
  <c r="L27" i="1"/>
  <c r="L28" i="1"/>
  <c r="M26" i="1"/>
  <c r="M27" i="1"/>
  <c r="M28" i="1"/>
  <c r="N26" i="1"/>
  <c r="N27" i="1"/>
  <c r="N28" i="1"/>
  <c r="O26" i="1"/>
  <c r="O27" i="1"/>
  <c r="O28" i="1"/>
  <c r="K20" i="1"/>
  <c r="K21" i="1"/>
  <c r="K22" i="1"/>
  <c r="K23" i="1"/>
  <c r="K24" i="1"/>
  <c r="K25" i="1"/>
  <c r="L20" i="1"/>
  <c r="L21" i="1"/>
  <c r="L22" i="1"/>
  <c r="L23" i="1"/>
  <c r="L24" i="1"/>
  <c r="L25" i="1"/>
  <c r="M20" i="1"/>
  <c r="M21" i="1"/>
  <c r="M22" i="1"/>
  <c r="M23" i="1"/>
  <c r="M24" i="1"/>
  <c r="M25" i="1"/>
  <c r="N20" i="1"/>
  <c r="N21" i="1"/>
  <c r="N22" i="1"/>
  <c r="N23" i="1"/>
  <c r="N24" i="1"/>
  <c r="N25" i="1"/>
  <c r="O20" i="1"/>
  <c r="O21" i="1"/>
  <c r="O22" i="1"/>
  <c r="O23" i="1"/>
  <c r="O24" i="1"/>
  <c r="O25" i="1"/>
  <c r="M8" i="3"/>
  <c r="M9" i="3"/>
  <c r="M7" i="3"/>
  <c r="M12" i="1"/>
  <c r="L12" i="1"/>
  <c r="O13" i="1"/>
  <c r="O14" i="1"/>
  <c r="O15" i="1"/>
  <c r="O16" i="1"/>
  <c r="O17" i="1"/>
  <c r="O18" i="1"/>
  <c r="O19" i="1"/>
  <c r="N13" i="1"/>
  <c r="N14" i="1"/>
  <c r="N15" i="1"/>
  <c r="N16" i="1"/>
  <c r="N17" i="1"/>
  <c r="N18" i="1"/>
  <c r="N19" i="1"/>
  <c r="M13" i="1"/>
  <c r="M14" i="1"/>
  <c r="M15" i="1"/>
  <c r="M16" i="1"/>
  <c r="M17" i="1"/>
  <c r="M18" i="1"/>
  <c r="M19" i="1"/>
  <c r="L13" i="1"/>
  <c r="L14" i="1"/>
  <c r="L15" i="1"/>
  <c r="L16" i="1"/>
  <c r="L17" i="1"/>
  <c r="L18" i="1"/>
  <c r="L19" i="1"/>
  <c r="M15" i="3" l="1"/>
  <c r="M17" i="3"/>
  <c r="M16" i="3"/>
  <c r="M14" i="3"/>
  <c r="I10" i="3"/>
  <c r="F18" i="3"/>
  <c r="F16" i="3"/>
  <c r="F12" i="3"/>
  <c r="F9" i="3"/>
  <c r="I17" i="3"/>
  <c r="I13" i="3"/>
  <c r="I9" i="3"/>
  <c r="F15" i="3"/>
  <c r="F11" i="3"/>
  <c r="F7" i="3"/>
  <c r="I16" i="3"/>
  <c r="I12" i="3"/>
  <c r="I8" i="3"/>
  <c r="F14" i="3"/>
  <c r="F10" i="3"/>
  <c r="I7" i="3"/>
  <c r="I15" i="3"/>
  <c r="I11" i="3"/>
  <c r="F17" i="3"/>
  <c r="F13" i="3"/>
  <c r="F8" i="3"/>
  <c r="I18" i="3"/>
  <c r="I14" i="3"/>
  <c r="K13" i="1"/>
  <c r="K14" i="1"/>
  <c r="K15" i="1"/>
  <c r="K16" i="1"/>
  <c r="K17" i="1"/>
  <c r="K18" i="1"/>
  <c r="K19" i="1"/>
  <c r="K12" i="1"/>
  <c r="J11" i="3" l="1"/>
  <c r="J18" i="3"/>
  <c r="C9" i="3"/>
  <c r="C7" i="3"/>
  <c r="J7" i="3"/>
  <c r="J14" i="3"/>
  <c r="J16" i="3"/>
  <c r="J12" i="3"/>
  <c r="J10" i="3"/>
  <c r="J9" i="3"/>
  <c r="J13" i="3"/>
  <c r="J15" i="3"/>
  <c r="J8" i="3"/>
  <c r="J17" i="3"/>
  <c r="F19" i="3"/>
  <c r="G5" i="4" s="1"/>
  <c r="I19" i="3"/>
  <c r="C10" i="3"/>
  <c r="C8" i="3"/>
  <c r="J19" i="3" l="1"/>
  <c r="N6" i="4" s="1"/>
  <c r="L5" i="4"/>
  <c r="C12" i="3"/>
</calcChain>
</file>

<file path=xl/sharedStrings.xml><?xml version="1.0" encoding="utf-8"?>
<sst xmlns="http://schemas.openxmlformats.org/spreadsheetml/2006/main" count="120" uniqueCount="59">
  <si>
    <t>Nº CHAMADO</t>
  </si>
  <si>
    <t>TÉCNICO RESPONSÁVEL</t>
  </si>
  <si>
    <t>DATA CHAMADO</t>
  </si>
  <si>
    <t>STATUS</t>
  </si>
  <si>
    <t>OBSERVAÇÃO</t>
  </si>
  <si>
    <t>AUXILIAR</t>
  </si>
  <si>
    <t>Maria</t>
  </si>
  <si>
    <t>ATRASADO</t>
  </si>
  <si>
    <t>CONCLUÍDO</t>
  </si>
  <si>
    <t>CONCLUÍDO COM ATRASO</t>
  </si>
  <si>
    <t>Não apagar, contem formulas</t>
  </si>
  <si>
    <t>EM ABERTO</t>
  </si>
  <si>
    <t>DATA REAL DE CONCLUSÃO</t>
  </si>
  <si>
    <t>DATA PREVISTA DE CONCLUSÃO</t>
  </si>
  <si>
    <t>SOLICITANTE</t>
  </si>
  <si>
    <t>Pedro</t>
  </si>
  <si>
    <t>Antônio</t>
  </si>
  <si>
    <t>Lilian</t>
  </si>
  <si>
    <t>Roberta</t>
  </si>
  <si>
    <t>Prycila</t>
  </si>
  <si>
    <t>José</t>
  </si>
  <si>
    <t>Luana</t>
  </si>
  <si>
    <t>Miguel</t>
  </si>
  <si>
    <t>PRIORIDADE</t>
  </si>
  <si>
    <t>MÉDIA</t>
  </si>
  <si>
    <t>BAIXA</t>
  </si>
  <si>
    <t>ALTA</t>
  </si>
  <si>
    <t>ANO CHAMADO</t>
  </si>
  <si>
    <t>MÊS CHAMADO</t>
  </si>
  <si>
    <t>ANO CONCLUSAO</t>
  </si>
  <si>
    <t>MÊS CONCLUSAO</t>
  </si>
  <si>
    <t>JAN</t>
  </si>
  <si>
    <t>MÊS</t>
  </si>
  <si>
    <t>QTDE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</si>
  <si>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</si>
  <si>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</si>
  <si>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</si>
  <si>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</si>
  <si>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</si>
  <si>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</si>
  <si>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</si>
  <si>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</si>
  <si>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</si>
  <si>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</si>
  <si>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</si>
  <si>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</si>
  <si>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CHAMADOS REGISTRADOS</t>
  </si>
  <si>
    <t>CHAMADOS CONCLUIDOS</t>
  </si>
  <si>
    <t>[ PLANILHA GESTÃO DE CHAMADOS ] - BÔNUS E INFORMAÇÕES ADICIONAIS</t>
  </si>
  <si>
    <t>SOMA</t>
  </si>
  <si>
    <t>INFORME O ANO PARA ANÁLISE</t>
  </si>
  <si>
    <t>[ PLANILHA GESTÃO DE CHAMADOS ] - LANÇAMENTOS DE CHAMADOS</t>
  </si>
  <si>
    <t>%</t>
  </si>
  <si>
    <t>TOTAL CHAMADOS REGISTRADOS</t>
  </si>
  <si>
    <t>TOTAL CHAMADOS CONCLUÍDOS</t>
  </si>
  <si>
    <t>% DESEMPENHO</t>
  </si>
  <si>
    <t>CAIXINHAS ABA LANÇAMENTOS</t>
  </si>
  <si>
    <t>GRÁFICOS</t>
  </si>
  <si>
    <t>[ PLANILHA GESTÃO DE CHAMADOS ] - ANÁLISE GRÁFICA DE CHAMADOS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</si>
</sst>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70F6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70F62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Dashed">
        <color theme="6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ck">
        <color rgb="FF10622F"/>
      </bottom>
      <diagonal/>
    </border>
  </borders>
  <cellStyleXfs count="3">
    <xf numFmtId="0" fontId="0" fillId="0" borderId="0"/>
    <xf numFmtId="0" fontId="8" fillId="0" borderId="0"/>
    <xf numFmtId="9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2" borderId="3" xfId="0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8" fillId="3" borderId="0" xfId="1" applyFill="1" applyAlignment="1">
      <alignment vertical="center"/>
    </xf>
    <xf numFmtId="0" fontId="8" fillId="3" borderId="0" xfId="1" applyFill="1"/>
    <xf numFmtId="0" fontId="8" fillId="3" borderId="1" xfId="1" applyFill="1" applyBorder="1"/>
    <xf numFmtId="0" fontId="8" fillId="0" borderId="0" xfId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3" fontId="1" fillId="5" borderId="2" xfId="0" applyNumberFormat="1" applyFont="1" applyFill="1" applyBorder="1" applyAlignment="1">
      <alignment horizontal="center" vertical="center"/>
    </xf>
    <xf numFmtId="164" fontId="0" fillId="5" borderId="2" xfId="2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164" fontId="13" fillId="9" borderId="2" xfId="2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3" fontId="14" fillId="9" borderId="2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5" xfId="1" xr:uid="{9CF7B729-73F9-43E6-AB5F-82BF79C69FBF}"/>
    <cellStyle name="Porcentagem" xfId="2" builtinId="5"/>
  </cellStyles>
  <dxfs count="20">
    <dxf>
      <font>
        <color rgb="FFC00000"/>
      </font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70F62"/>
      <color rgb="FF1062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CHAMADOS REGISTRADOS POR MÊS</a:t>
            </a:r>
          </a:p>
        </c:rich>
      </c:tx>
      <c:layout>
        <c:manualLayout>
          <c:xMode val="edge"/>
          <c:yMode val="edge"/>
          <c:x val="9.2131642512077172E-3"/>
          <c:y val="2.9398148148148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auxiliar!$F$6</c:f>
              <c:strCache>
                <c:ptCount val="1"/>
                <c:pt idx="0">
                  <c:v>QTDE</c:v>
                </c:pt>
              </c:strCache>
            </c:strRef>
          </c:tx>
          <c:spPr>
            <a:solidFill>
              <a:srgbClr val="070F6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auxiliar!$E$7:$E$18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auxiliar!$F$7:$F$18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9-49B2-8D1C-80339FB4C4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43757168"/>
        <c:axId val="1143753808"/>
      </c:barChart>
      <c:catAx>
        <c:axId val="114375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753808"/>
        <c:crosses val="autoZero"/>
        <c:auto val="1"/>
        <c:lblAlgn val="ctr"/>
        <c:lblOffset val="100"/>
        <c:noMultiLvlLbl val="0"/>
      </c:catAx>
      <c:valAx>
        <c:axId val="11437538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4375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CHAMADOS CONCLUÍDOS POR MÊS</a:t>
            </a:r>
          </a:p>
        </c:rich>
      </c:tx>
      <c:layout>
        <c:manualLayout>
          <c:xMode val="edge"/>
          <c:yMode val="edge"/>
          <c:x val="1.1751690821256048E-2"/>
          <c:y val="2.3518518518518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auxiliar!$I$6</c:f>
              <c:strCache>
                <c:ptCount val="1"/>
                <c:pt idx="0">
                  <c:v>QTDE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auxiliar!$H$7:$H$18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auxiliar!$I$7:$I$18</c:f>
              <c:numCache>
                <c:formatCode>#,##0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6C-4CA9-92C6-DD379DCE27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08959712"/>
        <c:axId val="1108960192"/>
      </c:barChart>
      <c:catAx>
        <c:axId val="110895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08960192"/>
        <c:crosses val="autoZero"/>
        <c:auto val="1"/>
        <c:lblAlgn val="ctr"/>
        <c:lblOffset val="100"/>
        <c:noMultiLvlLbl val="0"/>
      </c:catAx>
      <c:valAx>
        <c:axId val="11089601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0895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CHAMADOS POR PRIORIDADE</a:t>
            </a:r>
          </a:p>
        </c:rich>
      </c:tx>
      <c:layout>
        <c:manualLayout>
          <c:xMode val="edge"/>
          <c:yMode val="edge"/>
          <c:x val="2.7090582749321284E-2"/>
          <c:y val="5.40540540540540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70F6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auxiliar!$L$7:$L$9</c:f>
              <c:strCache>
                <c:ptCount val="3"/>
                <c:pt idx="0">
                  <c:v>ALTA</c:v>
                </c:pt>
                <c:pt idx="1">
                  <c:v>MÉDIA</c:v>
                </c:pt>
                <c:pt idx="2">
                  <c:v>BAIXA</c:v>
                </c:pt>
              </c:strCache>
            </c:strRef>
          </c:cat>
          <c:val>
            <c:numRef>
              <c:f>auxiliar!$M$7:$M$9</c:f>
              <c:numCache>
                <c:formatCode>#,##0</c:formatCode>
                <c:ptCount val="3"/>
                <c:pt idx="0">
                  <c:v>5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A-467C-8C91-0C3DF259CC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0"/>
        <c:axId val="1510746095"/>
        <c:axId val="1510750895"/>
      </c:barChart>
      <c:catAx>
        <c:axId val="1510746095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0750895"/>
        <c:crosses val="autoZero"/>
        <c:auto val="1"/>
        <c:lblAlgn val="ctr"/>
        <c:lblOffset val="100"/>
        <c:noMultiLvlLbl val="0"/>
      </c:catAx>
      <c:valAx>
        <c:axId val="1510750895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1510746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CHAMADOS POR STATUS</a:t>
            </a:r>
          </a:p>
        </c:rich>
      </c:tx>
      <c:layout>
        <c:manualLayout>
          <c:xMode val="edge"/>
          <c:yMode val="edge"/>
          <c:x val="3.0687195028456488E-2"/>
          <c:y val="3.52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8D-4082-9155-FC6D5E5782B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8D-4082-9155-FC6D5E5782B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8D-4082-9155-FC6D5E5782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E8D-4082-9155-FC6D5E5782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auxiliar!$L$14:$L$17</c:f>
              <c:strCache>
                <c:ptCount val="4"/>
                <c:pt idx="0">
                  <c:v>ATRASADO</c:v>
                </c:pt>
                <c:pt idx="1">
                  <c:v>CONCLUÍDO</c:v>
                </c:pt>
                <c:pt idx="2">
                  <c:v>CONCLUÍDO COM ATRASO</c:v>
                </c:pt>
                <c:pt idx="3">
                  <c:v>EM ABERTO</c:v>
                </c:pt>
              </c:strCache>
            </c:strRef>
          </c:cat>
          <c:val>
            <c:numRef>
              <c:f>auxiliar!$M$14:$M$17</c:f>
              <c:numCache>
                <c:formatCode>#,##0</c:formatCode>
                <c:ptCount val="4"/>
                <c:pt idx="0">
                  <c:v>2</c:v>
                </c:pt>
                <c:pt idx="1">
                  <c:v>9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8D-4082-9155-FC6D5E5782B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graficos!A1"/><Relationship Id="rId1" Type="http://schemas.openxmlformats.org/officeDocument/2006/relationships/hyperlink" Target="#lan&#231;amentos!A1"/><Relationship Id="rId4" Type="http://schemas.openxmlformats.org/officeDocument/2006/relationships/hyperlink" Target="#B&#212;NU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1.png"/><Relationship Id="rId7" Type="http://schemas.openxmlformats.org/officeDocument/2006/relationships/chart" Target="../charts/chart3.xml"/><Relationship Id="rId2" Type="http://schemas.openxmlformats.org/officeDocument/2006/relationships/hyperlink" Target="#graficos!A1"/><Relationship Id="rId1" Type="http://schemas.openxmlformats.org/officeDocument/2006/relationships/hyperlink" Target="#lan&#231;amentos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B&#212;NUS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lan&#231;amentos!A1"/><Relationship Id="rId3" Type="http://schemas.openxmlformats.org/officeDocument/2006/relationships/image" Target="../media/image3.png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https://maxplanilhas.com.br/loja/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hyperlink" Target="#B&#212;NUS!A1"/><Relationship Id="rId4" Type="http://schemas.openxmlformats.org/officeDocument/2006/relationships/hyperlink" Target="https://maxplanilhas.com.br/formulario-de-planilhas-personalizadas/" TargetMode="External"/><Relationship Id="rId9" Type="http://schemas.openxmlformats.org/officeDocument/2006/relationships/hyperlink" Target="#grafico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3</xdr:row>
      <xdr:rowOff>66675</xdr:rowOff>
    </xdr:from>
    <xdr:to>
      <xdr:col>2</xdr:col>
      <xdr:colOff>1362148</xdr:colOff>
      <xdr:row>9</xdr:row>
      <xdr:rowOff>134925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TÉCNICO RESPONSÁVEL">
              <a:extLst>
                <a:ext uri="{FF2B5EF4-FFF2-40B4-BE49-F238E27FC236}">
                  <a16:creationId xmlns:a16="http://schemas.microsoft.com/office/drawing/2014/main" id="{DF6B1F31-7137-0FC0-D6ED-3960EE82EE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ÉCNICO RESPONSÁV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198" y="847725"/>
              <a:ext cx="2448000" cy="111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1438275</xdr:colOff>
      <xdr:row>3</xdr:row>
      <xdr:rowOff>66675</xdr:rowOff>
    </xdr:from>
    <xdr:to>
      <xdr:col>4</xdr:col>
      <xdr:colOff>409575</xdr:colOff>
      <xdr:row>9</xdr:row>
      <xdr:rowOff>133350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PRIORIDADE">
              <a:extLst>
                <a:ext uri="{FF2B5EF4-FFF2-40B4-BE49-F238E27FC236}">
                  <a16:creationId xmlns:a16="http://schemas.microsoft.com/office/drawing/2014/main" id="{5394D543-6764-1473-FF48-9CAF0DB622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IORIDA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00325" y="847725"/>
              <a:ext cx="2057400" cy="1114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485775</xdr:colOff>
      <xdr:row>3</xdr:row>
      <xdr:rowOff>66675</xdr:rowOff>
    </xdr:from>
    <xdr:to>
      <xdr:col>9</xdr:col>
      <xdr:colOff>2857500</xdr:colOff>
      <xdr:row>9</xdr:row>
      <xdr:rowOff>134925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CBD3CB7B-6DF7-5910-74CC-DC01CB1851E7}"/>
            </a:ext>
          </a:extLst>
        </xdr:cNvPr>
        <xdr:cNvGrpSpPr/>
      </xdr:nvGrpSpPr>
      <xdr:grpSpPr>
        <a:xfrm>
          <a:off x="4733925" y="847725"/>
          <a:ext cx="8696325" cy="1116000"/>
          <a:chOff x="4491037" y="809625"/>
          <a:chExt cx="8805863" cy="1116000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sp macro="" textlink="">
        <xdr:nvSpPr>
          <xdr:cNvPr id="11" name="Retângulo 10">
            <a:extLst>
              <a:ext uri="{FF2B5EF4-FFF2-40B4-BE49-F238E27FC236}">
                <a16:creationId xmlns:a16="http://schemas.microsoft.com/office/drawing/2014/main" id="{A8C288DC-FCD8-BE6C-BFAD-839D94ED5585}"/>
              </a:ext>
            </a:extLst>
          </xdr:cNvPr>
          <xdr:cNvSpPr/>
        </xdr:nvSpPr>
        <xdr:spPr>
          <a:xfrm>
            <a:off x="8058150" y="809625"/>
            <a:ext cx="1692000" cy="1116000"/>
          </a:xfrm>
          <a:prstGeom prst="rect">
            <a:avLst/>
          </a:prstGeom>
          <a:solidFill>
            <a:schemeClr val="bg1"/>
          </a:solidFill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4" name="CaixaDeTexto 13">
            <a:extLst>
              <a:ext uri="{FF2B5EF4-FFF2-40B4-BE49-F238E27FC236}">
                <a16:creationId xmlns:a16="http://schemas.microsoft.com/office/drawing/2014/main" id="{F69172B3-1C17-D035-57D5-5F6571657985}"/>
              </a:ext>
            </a:extLst>
          </xdr:cNvPr>
          <xdr:cNvSpPr txBox="1"/>
        </xdr:nvSpPr>
        <xdr:spPr>
          <a:xfrm>
            <a:off x="8130150" y="848555"/>
            <a:ext cx="1548000" cy="43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QTD ATRASADO</a:t>
            </a:r>
          </a:p>
        </xdr:txBody>
      </xdr:sp>
      <xdr:sp macro="" textlink="auxiliar!C7">
        <xdr:nvSpPr>
          <xdr:cNvPr id="17" name="CaixaDeTexto 16">
            <a:extLst>
              <a:ext uri="{FF2B5EF4-FFF2-40B4-BE49-F238E27FC236}">
                <a16:creationId xmlns:a16="http://schemas.microsoft.com/office/drawing/2014/main" id="{341F8F2E-BB05-09CD-AEB6-E8F956499D8F}"/>
              </a:ext>
            </a:extLst>
          </xdr:cNvPr>
          <xdr:cNvSpPr txBox="1"/>
        </xdr:nvSpPr>
        <xdr:spPr>
          <a:xfrm>
            <a:off x="8130150" y="1314450"/>
            <a:ext cx="1548000" cy="569588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49EC8BC1-2BE7-4A08-8D7D-71A48CAB8A45}" type="TxLink">
              <a:rPr lang="en-US" sz="1800" b="1" i="0" u="none" strike="noStrike">
                <a:solidFill>
                  <a:srgbClr val="C00000"/>
                </a:solidFill>
                <a:latin typeface="Calibri"/>
                <a:ea typeface="Calibri"/>
                <a:cs typeface="Calibri"/>
              </a:rPr>
              <a:pPr algn="ctr"/>
              <a:t>2</a:t>
            </a:fld>
            <a:endParaRPr lang="en-US" sz="1800" b="1" i="0" u="none" strike="noStrike">
              <a:solidFill>
                <a:srgbClr val="C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id="{6DD40E09-C898-4F3E-AF09-FF965693CD39}"/>
              </a:ext>
            </a:extLst>
          </xdr:cNvPr>
          <xdr:cNvSpPr/>
        </xdr:nvSpPr>
        <xdr:spPr>
          <a:xfrm>
            <a:off x="6281737" y="809625"/>
            <a:ext cx="1692000" cy="1116000"/>
          </a:xfrm>
          <a:prstGeom prst="rect">
            <a:avLst/>
          </a:prstGeom>
          <a:solidFill>
            <a:schemeClr val="bg1"/>
          </a:solidFill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94984BE6-CA0B-A499-53BB-0DBF31007BED}"/>
              </a:ext>
            </a:extLst>
          </xdr:cNvPr>
          <xdr:cNvSpPr txBox="1"/>
        </xdr:nvSpPr>
        <xdr:spPr>
          <a:xfrm>
            <a:off x="6353737" y="848555"/>
            <a:ext cx="1548000" cy="43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QTD CONCLUÍDO</a:t>
            </a:r>
          </a:p>
        </xdr:txBody>
      </xdr:sp>
      <xdr:sp macro="" textlink="auxiliar!C8">
        <xdr:nvSpPr>
          <xdr:cNvPr id="18" name="CaixaDeTexto 17">
            <a:extLst>
              <a:ext uri="{FF2B5EF4-FFF2-40B4-BE49-F238E27FC236}">
                <a16:creationId xmlns:a16="http://schemas.microsoft.com/office/drawing/2014/main" id="{9D091EBD-40B5-54FE-1FB4-B42997C47ACE}"/>
              </a:ext>
            </a:extLst>
          </xdr:cNvPr>
          <xdr:cNvSpPr txBox="1"/>
        </xdr:nvSpPr>
        <xdr:spPr>
          <a:xfrm>
            <a:off x="6353737" y="1314450"/>
            <a:ext cx="1548000" cy="569588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CC3F0A65-10D8-456B-AC58-5A898D01B349}" type="TxLink">
              <a:rPr lang="en-US" sz="1800" b="1" i="0" u="none" strike="noStrike">
                <a:solidFill>
                  <a:srgbClr val="10622F"/>
                </a:solidFill>
                <a:latin typeface="Calibri"/>
                <a:ea typeface="Calibri"/>
                <a:cs typeface="Calibri"/>
              </a:rPr>
              <a:pPr algn="ctr"/>
              <a:t>9</a:t>
            </a:fld>
            <a:endParaRPr lang="en-US" sz="1800" b="1" i="0" u="none" strike="noStrike">
              <a:solidFill>
                <a:srgbClr val="10622F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BE728130-EDD0-4A32-F6D0-31837C71F3B0}"/>
              </a:ext>
            </a:extLst>
          </xdr:cNvPr>
          <xdr:cNvSpPr/>
        </xdr:nvSpPr>
        <xdr:spPr>
          <a:xfrm>
            <a:off x="9834563" y="809625"/>
            <a:ext cx="1692000" cy="1116000"/>
          </a:xfrm>
          <a:prstGeom prst="rect">
            <a:avLst/>
          </a:prstGeom>
          <a:solidFill>
            <a:schemeClr val="bg1"/>
          </a:solidFill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D5724A59-AD68-6518-466B-B4761FC528CE}"/>
              </a:ext>
            </a:extLst>
          </xdr:cNvPr>
          <xdr:cNvSpPr txBox="1"/>
        </xdr:nvSpPr>
        <xdr:spPr>
          <a:xfrm>
            <a:off x="9906563" y="848555"/>
            <a:ext cx="1548000" cy="43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QTD CONCLUÍDO </a:t>
            </a:r>
          </a:p>
          <a:p>
            <a:pPr algn="ctr"/>
            <a:r>
              <a:rPr lang="pt-BR" sz="10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COM ATRASO</a:t>
            </a:r>
          </a:p>
        </xdr:txBody>
      </xdr:sp>
      <xdr:sp macro="" textlink="auxiliar!C9">
        <xdr:nvSpPr>
          <xdr:cNvPr id="19" name="CaixaDeTexto 18">
            <a:extLst>
              <a:ext uri="{FF2B5EF4-FFF2-40B4-BE49-F238E27FC236}">
                <a16:creationId xmlns:a16="http://schemas.microsoft.com/office/drawing/2014/main" id="{79E01A94-2F54-ABE1-5DE0-4900F9C6437E}"/>
              </a:ext>
            </a:extLst>
          </xdr:cNvPr>
          <xdr:cNvSpPr txBox="1"/>
        </xdr:nvSpPr>
        <xdr:spPr>
          <a:xfrm>
            <a:off x="9906563" y="1314450"/>
            <a:ext cx="1548000" cy="569588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9FA7D571-5BB7-454C-BF16-2ADAF61068AE}" type="TxLink">
              <a:rPr lang="en-US" sz="18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3</a:t>
            </a:fld>
            <a:endParaRPr lang="en-US" sz="18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3" name="Retângulo 22">
            <a:extLst>
              <a:ext uri="{FF2B5EF4-FFF2-40B4-BE49-F238E27FC236}">
                <a16:creationId xmlns:a16="http://schemas.microsoft.com/office/drawing/2014/main" id="{6553E501-CF9C-FDF9-5F37-ACF3023D9D94}"/>
              </a:ext>
            </a:extLst>
          </xdr:cNvPr>
          <xdr:cNvSpPr/>
        </xdr:nvSpPr>
        <xdr:spPr>
          <a:xfrm>
            <a:off x="11610975" y="809625"/>
            <a:ext cx="1685925" cy="1116000"/>
          </a:xfrm>
          <a:prstGeom prst="rect">
            <a:avLst/>
          </a:prstGeom>
          <a:solidFill>
            <a:schemeClr val="bg1"/>
          </a:solidFill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4" name="CaixaDeTexto 23">
            <a:extLst>
              <a:ext uri="{FF2B5EF4-FFF2-40B4-BE49-F238E27FC236}">
                <a16:creationId xmlns:a16="http://schemas.microsoft.com/office/drawing/2014/main" id="{149634F0-9FFD-0F16-6927-304138CC5508}"/>
              </a:ext>
            </a:extLst>
          </xdr:cNvPr>
          <xdr:cNvSpPr txBox="1"/>
        </xdr:nvSpPr>
        <xdr:spPr>
          <a:xfrm>
            <a:off x="11682716" y="848555"/>
            <a:ext cx="1542442" cy="43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QTD EM ABERTO</a:t>
            </a:r>
          </a:p>
        </xdr:txBody>
      </xdr:sp>
      <xdr:sp macro="" textlink="auxiliar!C10">
        <xdr:nvSpPr>
          <xdr:cNvPr id="25" name="CaixaDeTexto 24">
            <a:extLst>
              <a:ext uri="{FF2B5EF4-FFF2-40B4-BE49-F238E27FC236}">
                <a16:creationId xmlns:a16="http://schemas.microsoft.com/office/drawing/2014/main" id="{3E40C4A4-11C2-9D47-0177-B904E67228F8}"/>
              </a:ext>
            </a:extLst>
          </xdr:cNvPr>
          <xdr:cNvSpPr txBox="1"/>
        </xdr:nvSpPr>
        <xdr:spPr>
          <a:xfrm>
            <a:off x="11682716" y="1314450"/>
            <a:ext cx="1542442" cy="569588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2B94A329-285B-4FA2-871B-4DF6214AEF86}" type="TxLink">
              <a:rPr lang="en-US" sz="1800" b="1" i="0" u="none" strike="noStrike">
                <a:solidFill>
                  <a:schemeClr val="accent2">
                    <a:lumMod val="50000"/>
                  </a:schemeClr>
                </a:solidFill>
                <a:latin typeface="Calibri"/>
                <a:ea typeface="Calibri"/>
                <a:cs typeface="Calibri"/>
              </a:rPr>
              <a:pPr algn="ctr"/>
              <a:t>3</a:t>
            </a:fld>
            <a:endParaRPr lang="en-US" sz="1800" b="1" i="0" u="none" strike="noStrike">
              <a:solidFill>
                <a:schemeClr val="accent2">
                  <a:lumMod val="50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D10F7A3D-FB46-9C7D-5535-8F2B39DDAE32}"/>
              </a:ext>
            </a:extLst>
          </xdr:cNvPr>
          <xdr:cNvSpPr/>
        </xdr:nvSpPr>
        <xdr:spPr>
          <a:xfrm>
            <a:off x="4491037" y="809625"/>
            <a:ext cx="1692000" cy="1116000"/>
          </a:xfrm>
          <a:prstGeom prst="rect">
            <a:avLst/>
          </a:prstGeom>
          <a:solidFill>
            <a:schemeClr val="bg1"/>
          </a:solidFill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6FCD4F4C-EF09-80D2-C8F8-F1EA88498672}"/>
              </a:ext>
            </a:extLst>
          </xdr:cNvPr>
          <xdr:cNvSpPr txBox="1"/>
        </xdr:nvSpPr>
        <xdr:spPr>
          <a:xfrm>
            <a:off x="4563037" y="848555"/>
            <a:ext cx="1548000" cy="43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TOTAL CHAMADOS</a:t>
            </a:r>
          </a:p>
        </xdr:txBody>
      </xdr:sp>
      <xdr:sp macro="" textlink="auxiliar!C12">
        <xdr:nvSpPr>
          <xdr:cNvPr id="20" name="CaixaDeTexto 19">
            <a:extLst>
              <a:ext uri="{FF2B5EF4-FFF2-40B4-BE49-F238E27FC236}">
                <a16:creationId xmlns:a16="http://schemas.microsoft.com/office/drawing/2014/main" id="{D24D72B1-03F9-47F4-A475-124301C9B106}"/>
              </a:ext>
            </a:extLst>
          </xdr:cNvPr>
          <xdr:cNvSpPr txBox="1"/>
        </xdr:nvSpPr>
        <xdr:spPr>
          <a:xfrm>
            <a:off x="4563037" y="1314450"/>
            <a:ext cx="1548000" cy="569588"/>
          </a:xfrm>
          <a:prstGeom prst="rect">
            <a:avLst/>
          </a:prstGeom>
          <a:solidFill>
            <a:schemeClr val="bg2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8F9921A8-A801-4D67-9B6F-0ED675B9EA01}" type="TxLink">
              <a:rPr lang="en-US" sz="18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algn="ctr"/>
              <a:t>17</a:t>
            </a:fld>
            <a:endParaRPr lang="en-US" sz="1800" b="1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 editAs="absolute">
    <xdr:from>
      <xdr:col>2</xdr:col>
      <xdr:colOff>123825</xdr:colOff>
      <xdr:row>0</xdr:row>
      <xdr:rowOff>57149</xdr:rowOff>
    </xdr:from>
    <xdr:to>
      <xdr:col>3</xdr:col>
      <xdr:colOff>116025</xdr:colOff>
      <xdr:row>1</xdr:row>
      <xdr:rowOff>169499</xdr:rowOff>
    </xdr:to>
    <xdr:sp macro="" textlink="">
      <xdr:nvSpPr>
        <xdr:cNvPr id="44" name="Retângulo: Cantos Arredondados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7EC12-6EB7-4A62-8757-90EF5524C5BE}"/>
            </a:ext>
          </a:extLst>
        </xdr:cNvPr>
        <xdr:cNvSpPr/>
      </xdr:nvSpPr>
      <xdr:spPr>
        <a:xfrm>
          <a:off x="1285875" y="57149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3</xdr:col>
      <xdr:colOff>238125</xdr:colOff>
      <xdr:row>0</xdr:row>
      <xdr:rowOff>57149</xdr:rowOff>
    </xdr:from>
    <xdr:to>
      <xdr:col>4</xdr:col>
      <xdr:colOff>39825</xdr:colOff>
      <xdr:row>1</xdr:row>
      <xdr:rowOff>169499</xdr:rowOff>
    </xdr:to>
    <xdr:sp macro="" textlink="">
      <xdr:nvSpPr>
        <xdr:cNvPr id="45" name="Retângulo: Cantos Arredondados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97B479-662E-4DBC-B1CF-CB393C820B1E}"/>
            </a:ext>
          </a:extLst>
        </xdr:cNvPr>
        <xdr:cNvSpPr/>
      </xdr:nvSpPr>
      <xdr:spPr>
        <a:xfrm>
          <a:off x="2847975" y="57149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GRÁFICOS</a:t>
          </a:r>
        </a:p>
      </xdr:txBody>
    </xdr:sp>
    <xdr:clientData/>
  </xdr:twoCellAnchor>
  <xdr:twoCellAnchor editAs="absolute">
    <xdr:from>
      <xdr:col>1</xdr:col>
      <xdr:colOff>9525</xdr:colOff>
      <xdr:row>0</xdr:row>
      <xdr:rowOff>19049</xdr:rowOff>
    </xdr:from>
    <xdr:to>
      <xdr:col>1</xdr:col>
      <xdr:colOff>847725</xdr:colOff>
      <xdr:row>2</xdr:row>
      <xdr:rowOff>6055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C71CC06-74B4-4B5E-9A40-AF9D1C1FF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49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4</xdr:col>
      <xdr:colOff>161925</xdr:colOff>
      <xdr:row>0</xdr:row>
      <xdr:rowOff>57149</xdr:rowOff>
    </xdr:from>
    <xdr:to>
      <xdr:col>5</xdr:col>
      <xdr:colOff>344625</xdr:colOff>
      <xdr:row>1</xdr:row>
      <xdr:rowOff>169499</xdr:rowOff>
    </xdr:to>
    <xdr:sp macro="" textlink="">
      <xdr:nvSpPr>
        <xdr:cNvPr id="47" name="Retângulo: Cantos Arredondados 4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E29010-A44A-4B7E-9BC9-828162E54A77}"/>
            </a:ext>
          </a:extLst>
        </xdr:cNvPr>
        <xdr:cNvSpPr/>
      </xdr:nvSpPr>
      <xdr:spPr>
        <a:xfrm>
          <a:off x="4410075" y="57149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1228725</xdr:colOff>
      <xdr:row>0</xdr:row>
      <xdr:rowOff>57149</xdr:rowOff>
    </xdr:from>
    <xdr:to>
      <xdr:col>3</xdr:col>
      <xdr:colOff>287475</xdr:colOff>
      <xdr:row>1</xdr:row>
      <xdr:rowOff>169499</xdr:rowOff>
    </xdr:to>
    <xdr:sp macro="" textlink="">
      <xdr:nvSpPr>
        <xdr:cNvPr id="25" name="Retângulo: Cantos Arredondados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AFA880-DB26-40A3-B65C-C563C3CB9C19}"/>
            </a:ext>
          </a:extLst>
        </xdr:cNvPr>
        <xdr:cNvSpPr/>
      </xdr:nvSpPr>
      <xdr:spPr>
        <a:xfrm>
          <a:off x="1285875" y="57149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3</xdr:col>
      <xdr:colOff>409575</xdr:colOff>
      <xdr:row>0</xdr:row>
      <xdr:rowOff>57149</xdr:rowOff>
    </xdr:from>
    <xdr:to>
      <xdr:col>6</xdr:col>
      <xdr:colOff>20775</xdr:colOff>
      <xdr:row>1</xdr:row>
      <xdr:rowOff>169499</xdr:rowOff>
    </xdr:to>
    <xdr:sp macro="" textlink="">
      <xdr:nvSpPr>
        <xdr:cNvPr id="26" name="Retângulo: Cantos Arredondados 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A56867-CD93-48DF-8456-C38E9EEF9454}"/>
            </a:ext>
          </a:extLst>
        </xdr:cNvPr>
        <xdr:cNvSpPr/>
      </xdr:nvSpPr>
      <xdr:spPr>
        <a:xfrm>
          <a:off x="2847975" y="57149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GRÁFICOS</a:t>
          </a:r>
        </a:p>
      </xdr:txBody>
    </xdr:sp>
    <xdr:clientData/>
  </xdr:twoCellAnchor>
  <xdr:twoCellAnchor editAs="absolute">
    <xdr:from>
      <xdr:col>1</xdr:col>
      <xdr:colOff>9525</xdr:colOff>
      <xdr:row>0</xdr:row>
      <xdr:rowOff>19049</xdr:rowOff>
    </xdr:from>
    <xdr:to>
      <xdr:col>1</xdr:col>
      <xdr:colOff>847725</xdr:colOff>
      <xdr:row>2</xdr:row>
      <xdr:rowOff>6055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DDE9A6BA-B116-4081-84E5-DF175CDA4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49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6</xdr:col>
      <xdr:colOff>142875</xdr:colOff>
      <xdr:row>0</xdr:row>
      <xdr:rowOff>57149</xdr:rowOff>
    </xdr:from>
    <xdr:to>
      <xdr:col>8</xdr:col>
      <xdr:colOff>96975</xdr:colOff>
      <xdr:row>1</xdr:row>
      <xdr:rowOff>169499</xdr:rowOff>
    </xdr:to>
    <xdr:sp macro="" textlink="">
      <xdr:nvSpPr>
        <xdr:cNvPr id="28" name="Retângulo: Cantos Arredondados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AC349D-1438-4849-B4D2-EB4151836863}"/>
            </a:ext>
          </a:extLst>
        </xdr:cNvPr>
        <xdr:cNvSpPr/>
      </xdr:nvSpPr>
      <xdr:spPr>
        <a:xfrm>
          <a:off x="4410075" y="57149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  <xdr:twoCellAnchor editAs="oneCell">
    <xdr:from>
      <xdr:col>1</xdr:col>
      <xdr:colOff>9524</xdr:colOff>
      <xdr:row>6</xdr:row>
      <xdr:rowOff>85725</xdr:rowOff>
    </xdr:from>
    <xdr:to>
      <xdr:col>15</xdr:col>
      <xdr:colOff>579674</xdr:colOff>
      <xdr:row>26</xdr:row>
      <xdr:rowOff>19050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2DEB94D4-9D7D-B0F4-CFDE-ECD7844A396B}"/>
            </a:ext>
          </a:extLst>
        </xdr:cNvPr>
        <xdr:cNvSpPr/>
      </xdr:nvSpPr>
      <xdr:spPr>
        <a:xfrm>
          <a:off x="66674" y="1419225"/>
          <a:ext cx="10800000" cy="4505325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57148</xdr:colOff>
      <xdr:row>6</xdr:row>
      <xdr:rowOff>142875</xdr:rowOff>
    </xdr:from>
    <xdr:to>
      <xdr:col>11</xdr:col>
      <xdr:colOff>276225</xdr:colOff>
      <xdr:row>16</xdr:row>
      <xdr:rowOff>16875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1A04AA7-87B7-4842-A118-47F358D3D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57148</xdr:colOff>
      <xdr:row>16</xdr:row>
      <xdr:rowOff>76200</xdr:rowOff>
    </xdr:from>
    <xdr:to>
      <xdr:col>11</xdr:col>
      <xdr:colOff>276225</xdr:colOff>
      <xdr:row>25</xdr:row>
      <xdr:rowOff>178800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AF15B06-0802-42B6-95C2-4F6B3FB45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342899</xdr:colOff>
      <xdr:row>6</xdr:row>
      <xdr:rowOff>142875</xdr:rowOff>
    </xdr:from>
    <xdr:to>
      <xdr:col>15</xdr:col>
      <xdr:colOff>517799</xdr:colOff>
      <xdr:row>12</xdr:row>
      <xdr:rowOff>180975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BEB6683-2C64-4AE6-9F99-CDF0B421A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11</xdr:col>
      <xdr:colOff>342899</xdr:colOff>
      <xdr:row>13</xdr:row>
      <xdr:rowOff>19050</xdr:rowOff>
    </xdr:from>
    <xdr:to>
      <xdr:col>15</xdr:col>
      <xdr:colOff>517799</xdr:colOff>
      <xdr:row>25</xdr:row>
      <xdr:rowOff>178800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016D728-9189-4E89-BF40-526A1B121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3</xdr:row>
      <xdr:rowOff>133350</xdr:rowOff>
    </xdr:from>
    <xdr:to>
      <xdr:col>10</xdr:col>
      <xdr:colOff>571500</xdr:colOff>
      <xdr:row>19</xdr:row>
      <xdr:rowOff>16377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188E5-9236-4B2C-938A-3147935A507F}"/>
            </a:ext>
          </a:extLst>
        </xdr:cNvPr>
        <xdr:cNvGrpSpPr/>
      </xdr:nvGrpSpPr>
      <xdr:grpSpPr>
        <a:xfrm>
          <a:off x="95250" y="914400"/>
          <a:ext cx="6019800" cy="3540627"/>
          <a:chOff x="104775" y="564648"/>
          <a:chExt cx="6019800" cy="3540627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98528069-6065-D2C3-FB92-AACF4037935D}"/>
              </a:ext>
            </a:extLst>
          </xdr:cNvPr>
          <xdr:cNvSpPr/>
        </xdr:nvSpPr>
        <xdr:spPr>
          <a:xfrm>
            <a:off x="981585" y="564648"/>
            <a:ext cx="4228081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DESCONTO PLANILHA LOJA</a:t>
            </a:r>
          </a:p>
        </xdr:txBody>
      </xdr:sp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D8E12230-0B65-AECB-2F96-96559396D549}"/>
              </a:ext>
            </a:extLst>
          </xdr:cNvPr>
          <xdr:cNvSpPr/>
        </xdr:nvSpPr>
        <xdr:spPr>
          <a:xfrm>
            <a:off x="104775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>
            <a:extLst>
              <a:ext uri="{FF2B5EF4-FFF2-40B4-BE49-F238E27FC236}">
                <a16:creationId xmlns:a16="http://schemas.microsoft.com/office/drawing/2014/main" id="{906C6176-8262-0AAD-35F3-CC05638F25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145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22E092FC-2CA5-ABF3-7BFA-75AE846B78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4825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13</xdr:col>
      <xdr:colOff>38100</xdr:colOff>
      <xdr:row>3</xdr:row>
      <xdr:rowOff>133350</xdr:rowOff>
    </xdr:from>
    <xdr:to>
      <xdr:col>23</xdr:col>
      <xdr:colOff>19050</xdr:colOff>
      <xdr:row>19</xdr:row>
      <xdr:rowOff>16377</xdr:rowOff>
    </xdr:to>
    <xdr:grpSp>
      <xdr:nvGrpSpPr>
        <xdr:cNvPr id="7" name="Agrupa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0F1653-8B1B-4745-AF4F-951891F52234}"/>
            </a:ext>
          </a:extLst>
        </xdr:cNvPr>
        <xdr:cNvGrpSpPr/>
      </xdr:nvGrpSpPr>
      <xdr:grpSpPr>
        <a:xfrm>
          <a:off x="6400800" y="914400"/>
          <a:ext cx="6019800" cy="3540627"/>
          <a:chOff x="6381750" y="564648"/>
          <a:chExt cx="6019800" cy="3540627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EECA425A-3AE6-1457-842B-43768C9E2B6F}"/>
              </a:ext>
            </a:extLst>
          </xdr:cNvPr>
          <xdr:cNvSpPr/>
        </xdr:nvSpPr>
        <xdr:spPr>
          <a:xfrm>
            <a:off x="7256514" y="564648"/>
            <a:ext cx="4270272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PLANILHA PERSONALIZADA</a:t>
            </a:r>
          </a:p>
        </xdr:txBody>
      </xdr:sp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3792C639-F1C9-94B4-0C22-C7F592E2F43D}"/>
              </a:ext>
            </a:extLst>
          </xdr:cNvPr>
          <xdr:cNvSpPr/>
        </xdr:nvSpPr>
        <xdr:spPr>
          <a:xfrm>
            <a:off x="6381750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" name="Imagem 9">
            <a:extLst>
              <a:ext uri="{FF2B5EF4-FFF2-40B4-BE49-F238E27FC236}">
                <a16:creationId xmlns:a16="http://schemas.microsoft.com/office/drawing/2014/main" id="{218E50B1-261B-4154-D12A-6F3EFE1CAD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8490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BD984ED1-EA65-F61C-F085-FE3351A484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8750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</xdr:col>
      <xdr:colOff>9525</xdr:colOff>
      <xdr:row>0</xdr:row>
      <xdr:rowOff>19050</xdr:rowOff>
    </xdr:from>
    <xdr:to>
      <xdr:col>2</xdr:col>
      <xdr:colOff>238125</xdr:colOff>
      <xdr:row>2</xdr:row>
      <xdr:rowOff>6056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46E64E4-6142-4543-8280-5C56F395C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38200" cy="482306"/>
        </a:xfrm>
        <a:prstGeom prst="rect">
          <a:avLst/>
        </a:prstGeom>
      </xdr:spPr>
    </xdr:pic>
    <xdr:clientData/>
  </xdr:twoCellAnchor>
  <xdr:twoCellAnchor editAs="absolute">
    <xdr:from>
      <xdr:col>3</xdr:col>
      <xdr:colOff>9525</xdr:colOff>
      <xdr:row>0</xdr:row>
      <xdr:rowOff>57149</xdr:rowOff>
    </xdr:from>
    <xdr:to>
      <xdr:col>5</xdr:col>
      <xdr:colOff>230325</xdr:colOff>
      <xdr:row>1</xdr:row>
      <xdr:rowOff>169499</xdr:rowOff>
    </xdr:to>
    <xdr:sp macro="" textlink="">
      <xdr:nvSpPr>
        <xdr:cNvPr id="14" name="Retângulo: Cantos Arredondados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EEE51B7-07F1-4BAD-B6B8-4C4743E7362D}"/>
            </a:ext>
          </a:extLst>
        </xdr:cNvPr>
        <xdr:cNvSpPr/>
      </xdr:nvSpPr>
      <xdr:spPr>
        <a:xfrm>
          <a:off x="1285875" y="57149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5</xdr:col>
      <xdr:colOff>352425</xdr:colOff>
      <xdr:row>0</xdr:row>
      <xdr:rowOff>57149</xdr:rowOff>
    </xdr:from>
    <xdr:to>
      <xdr:col>7</xdr:col>
      <xdr:colOff>573225</xdr:colOff>
      <xdr:row>1</xdr:row>
      <xdr:rowOff>169499</xdr:rowOff>
    </xdr:to>
    <xdr:sp macro="" textlink="">
      <xdr:nvSpPr>
        <xdr:cNvPr id="15" name="Retângulo: Cantos Arredondados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AB92B11-05A8-4921-8E93-5599FB19B87F}"/>
            </a:ext>
          </a:extLst>
        </xdr:cNvPr>
        <xdr:cNvSpPr/>
      </xdr:nvSpPr>
      <xdr:spPr>
        <a:xfrm>
          <a:off x="2847975" y="57149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GRÁFICOS</a:t>
          </a:r>
        </a:p>
      </xdr:txBody>
    </xdr:sp>
    <xdr:clientData/>
  </xdr:twoCellAnchor>
  <xdr:twoCellAnchor editAs="absolute">
    <xdr:from>
      <xdr:col>8</xdr:col>
      <xdr:colOff>85725</xdr:colOff>
      <xdr:row>0</xdr:row>
      <xdr:rowOff>57149</xdr:rowOff>
    </xdr:from>
    <xdr:to>
      <xdr:col>10</xdr:col>
      <xdr:colOff>306525</xdr:colOff>
      <xdr:row>1</xdr:row>
      <xdr:rowOff>169499</xdr:rowOff>
    </xdr:to>
    <xdr:sp macro="" textlink="">
      <xdr:nvSpPr>
        <xdr:cNvPr id="16" name="Retângulo: Cantos Arredondados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7B4FBE6-0BE3-40DB-B44D-ECB1AD03AD5C}"/>
            </a:ext>
          </a:extLst>
        </xdr:cNvPr>
        <xdr:cNvSpPr/>
      </xdr:nvSpPr>
      <xdr:spPr>
        <a:xfrm>
          <a:off x="4410075" y="57149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TÉCNICO_RESPONSÁVEL" xr10:uid="{7E50E647-D1FB-430C-955C-94A9727CB94F}" sourceName="TÉCNICO RESPONSÁVEL">
  <extLst>
    <x:ext xmlns:x15="http://schemas.microsoft.com/office/spreadsheetml/2010/11/main" uri="{2F2917AC-EB37-4324-AD4E-5DD8C200BD13}">
      <x15:tableSlicerCache tableId="1" column="3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IORIDADE" xr10:uid="{5095CCE8-C2A7-4C6F-9AF2-3A09702067D8}" sourceName="PRIORIDADE">
  <extLst>
    <x:ext xmlns:x15="http://schemas.microsoft.com/office/spreadsheetml/2010/11/main" uri="{2F2917AC-EB37-4324-AD4E-5DD8C200BD13}">
      <x15:tableSlicerCache tableId="1" column="8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ÉCNICO RESPONSÁVEL" xr10:uid="{F531D93C-9728-4667-BEE5-19D90C8EE031}" cache="SegmentaçãodeDados_TÉCNICO_RESPONSÁVEL" caption="Selecione o Responsável" style="SlicerStyleLight3" rowHeight="216000"/>
  <slicer name="PRIORIDADE" xr10:uid="{13B0E205-834D-4D5C-A7AC-391EA08525C0}" cache="SegmentaçãodeDados_PRIORIDADE" caption="Selecione a Prioridade" style="SlicerStyleLight3" rowHeight="216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186761-A3B9-41E2-9B8E-627E357200EB}" name="Tab_lançamentos" displayName="Tab_lançamentos" ref="B11:O28" totalsRowShown="0" headerRowDxfId="19" dataDxfId="18">
  <autoFilter ref="B11:O28" xr:uid="{1F186761-A3B9-41E2-9B8E-627E357200EB}"/>
  <tableColumns count="14">
    <tableColumn id="1" xr3:uid="{C52D09C6-3453-4A73-902E-875289DA667D}" name="Nº CHAMADO" dataDxfId="17"/>
    <tableColumn id="2" xr3:uid="{6E44EBED-0C88-42A0-BE97-822A8256AB6C}" name="SOLICITANTE" dataDxfId="16"/>
    <tableColumn id="3" xr3:uid="{207311A0-73CF-4565-9D89-B09D8B662B2C}" name="TÉCNICO RESPONSÁVEL" dataDxfId="15"/>
    <tableColumn id="4" xr3:uid="{94402B3A-7A0C-4BEE-A6A3-07B0D918FC0C}" name="DATA CHAMADO" dataDxfId="14"/>
    <tableColumn id="5" xr3:uid="{10E948BD-BAEF-4109-988C-0CCB07DC6F12}" name="DATA PREVISTA DE CONCLUSÃO" dataDxfId="13"/>
    <tableColumn id="8" xr3:uid="{E32BA4AD-F03C-42D5-B703-7A57CBB69D8B}" name="PRIORIDADE" dataDxfId="12"/>
    <tableColumn id="6" xr3:uid="{09BDC71A-092A-4DAA-8ED9-0DA7BF2C1156}" name="DATA REAL DE CONCLUSÃO" dataDxfId="11"/>
    <tableColumn id="7" xr3:uid="{893840F0-2A47-47D4-BB70-7F8F40430844}" name="STATUS" dataDxfId="10">
      <calculatedColumnFormula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calculatedColumnFormula>
    </tableColumn>
    <tableColumn id="9" xr3:uid="{1F4B5DAC-3138-4DFB-A48A-ED47910A9744}" name="OBSERVAÇÃO" dataDxfId="9"/>
    <tableColumn id="10" xr3:uid="{071110E1-F146-4689-B903-40EE5440FD6A}" name="AUXILIAR" dataDxfId="8">
      <calculatedColumnFormula>SUBTOTAL(3,Tab_lançamentos[[#This Row],[Nº CHAMADO]])</calculatedColumnFormula>
    </tableColumn>
    <tableColumn id="11" xr3:uid="{1482FB6B-B570-400F-985E-DF2283AB33CA}" name="ANO CHAMADO" dataDxfId="7">
      <calculatedColumnFormula>IF(Tab_lançamentos[[#This Row],[DATA CHAMADO]]="","",YEAR(Tab_lançamentos[[#This Row],[DATA CHAMADO]]))</calculatedColumnFormula>
    </tableColumn>
    <tableColumn id="12" xr3:uid="{5998A5F5-A378-4A94-8EE3-12DE184785FC}" name="MÊS CHAMADO" dataDxfId="6">
      <calculatedColumnFormula>IF(Tab_lançamentos[[#This Row],[DATA CHAMADO]]="","",TEXT(Tab_lançamentos[[#This Row],[DATA CHAMADO]],"MMM"))</calculatedColumnFormula>
    </tableColumn>
    <tableColumn id="13" xr3:uid="{B3EA625F-C77B-49B4-87CC-53F5456508E4}" name="ANO CONCLUSAO" dataDxfId="5">
      <calculatedColumnFormula>IF(Tab_lançamentos[[#This Row],[DATA REAL DE CONCLUSÃO]]="","",YEAR(Tab_lançamentos[[#This Row],[DATA REAL DE CONCLUSÃO]]))</calculatedColumnFormula>
    </tableColumn>
    <tableColumn id="14" xr3:uid="{2042D7A7-D9DF-4B4C-858D-9B1092B4BBA4}" name="MÊS CONCLUSAO" dataDxfId="4">
      <calculatedColumnFormula>IF(Tab_lançamentos[[#This Row],[DATA REAL DE CONCLUSÃO]]="","",TEXT(Tab_lançamentos[[#This Row],[DATA REAL DE CONCLUSÃO]],"MMM"))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05DB-9F79-4576-BA00-4FDD62F363A3}">
  <dimension ref="B1:O28"/>
  <sheetViews>
    <sheetView showGridLines="0" tabSelected="1" workbookViewId="0">
      <pane ySplit="11" topLeftCell="A12" activePane="bottomLeft" state="frozen"/>
      <selection pane="bottomLeft"/>
    </sheetView>
  </sheetViews>
  <sheetFormatPr defaultRowHeight="18" customHeight="1" x14ac:dyDescent="0.25"/>
  <cols>
    <col min="1" max="1" width="0.85546875" style="1" customWidth="1"/>
    <col min="2" max="2" width="16.5703125" style="1" customWidth="1"/>
    <col min="3" max="3" width="21.7109375" style="1" customWidth="1"/>
    <col min="4" max="4" width="24.5703125" style="1" customWidth="1"/>
    <col min="5" max="5" width="18.85546875" style="1" customWidth="1"/>
    <col min="6" max="6" width="20.140625" style="1" customWidth="1"/>
    <col min="7" max="7" width="15" style="1" bestFit="1" customWidth="1"/>
    <col min="8" max="8" width="16.5703125" style="1" bestFit="1" customWidth="1"/>
    <col min="9" max="9" width="24.28515625" style="1" customWidth="1"/>
    <col min="10" max="10" width="43.140625" style="1" customWidth="1"/>
    <col min="11" max="11" width="11.28515625" style="1" hidden="1" customWidth="1"/>
    <col min="12" max="15" width="12.7109375" style="1" hidden="1" customWidth="1"/>
    <col min="16" max="16384" width="9.140625" style="1"/>
  </cols>
  <sheetData>
    <row r="1" spans="2:15" s="8" customFormat="1" ht="20.100000000000001" customHeight="1" x14ac:dyDescent="0.25">
      <c r="C1" s="9"/>
    </row>
    <row r="2" spans="2:15" s="8" customFormat="1" ht="20.100000000000001" customHeight="1" x14ac:dyDescent="0.25"/>
    <row r="3" spans="2:15" s="10" customFormat="1" ht="22.5" customHeight="1" thickBot="1" x14ac:dyDescent="0.3">
      <c r="B3" s="11" t="s">
        <v>51</v>
      </c>
    </row>
    <row r="4" spans="2:15" customFormat="1" ht="8.1" customHeight="1" thickTop="1" x14ac:dyDescent="0.25"/>
    <row r="5" spans="2:15" ht="15" customHeight="1" x14ac:dyDescent="0.25"/>
    <row r="6" spans="2:15" ht="15" x14ac:dyDescent="0.25"/>
    <row r="7" spans="2:15" ht="15" x14ac:dyDescent="0.25"/>
    <row r="8" spans="2:15" ht="15" x14ac:dyDescent="0.25"/>
    <row r="9" spans="2:15" ht="15" x14ac:dyDescent="0.25"/>
    <row r="10" spans="2:15" ht="15" x14ac:dyDescent="0.25"/>
    <row r="11" spans="2:15" ht="30" customHeight="1" x14ac:dyDescent="0.25">
      <c r="B11" s="16" t="s">
        <v>0</v>
      </c>
      <c r="C11" s="16" t="s">
        <v>14</v>
      </c>
      <c r="D11" s="16" t="s">
        <v>1</v>
      </c>
      <c r="E11" s="16" t="s">
        <v>2</v>
      </c>
      <c r="F11" s="16" t="s">
        <v>13</v>
      </c>
      <c r="G11" s="16" t="s">
        <v>23</v>
      </c>
      <c r="H11" s="16" t="s">
        <v>12</v>
      </c>
      <c r="I11" s="18" t="s">
        <v>3</v>
      </c>
      <c r="J11" s="16" t="s">
        <v>4</v>
      </c>
      <c r="K11" s="18" t="s">
        <v>5</v>
      </c>
      <c r="L11" s="18" t="s">
        <v>27</v>
      </c>
      <c r="M11" s="18" t="s">
        <v>28</v>
      </c>
      <c r="N11" s="18" t="s">
        <v>29</v>
      </c>
      <c r="O11" s="18" t="s">
        <v>30</v>
      </c>
    </row>
    <row r="12" spans="2:15" ht="18" customHeight="1" x14ac:dyDescent="0.25">
      <c r="B12" s="2">
        <v>102025</v>
      </c>
      <c r="C12" s="1" t="s">
        <v>15</v>
      </c>
      <c r="D12" s="1" t="s">
        <v>20</v>
      </c>
      <c r="E12" s="3">
        <v>45688</v>
      </c>
      <c r="F12" s="3">
        <v>45714</v>
      </c>
      <c r="G12" s="3" t="s">
        <v>26</v>
      </c>
      <c r="H12" s="3">
        <v>45713</v>
      </c>
      <c r="I12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</v>
      </c>
      <c r="K12" s="17">
        <f>SUBTOTAL(3,Tab_lançamentos[[#This Row],[Nº CHAMADO]])</f>
        <v>1</v>
      </c>
      <c r="L12" s="17">
        <f>IF(Tab_lançamentos[[#This Row],[DATA CHAMADO]]="","",YEAR(Tab_lançamentos[[#This Row],[DATA CHAMADO]]))</f>
        <v>2025</v>
      </c>
      <c r="M12" s="17" t="str">
        <f>IF(Tab_lançamentos[[#This Row],[DATA CHAMADO]]="","",TEXT(Tab_lançamentos[[#This Row],[DATA CHAMADO]],"MMM"))</f>
        <v>jan</v>
      </c>
      <c r="N12" s="17">
        <f>IF(Tab_lançamentos[[#This Row],[DATA REAL DE CONCLUSÃO]]="","",YEAR(Tab_lançamentos[[#This Row],[DATA REAL DE CONCLUSÃO]]))</f>
        <v>2025</v>
      </c>
      <c r="O12" s="17" t="str">
        <f>IF(Tab_lançamentos[[#This Row],[DATA REAL DE CONCLUSÃO]]="","",TEXT(Tab_lançamentos[[#This Row],[DATA REAL DE CONCLUSÃO]],"MMM"))</f>
        <v>fev</v>
      </c>
    </row>
    <row r="13" spans="2:15" ht="18" customHeight="1" x14ac:dyDescent="0.25">
      <c r="B13" s="2">
        <v>102026</v>
      </c>
      <c r="C13" s="1" t="s">
        <v>6</v>
      </c>
      <c r="D13" s="1" t="s">
        <v>22</v>
      </c>
      <c r="E13" s="3">
        <v>45732</v>
      </c>
      <c r="F13" s="3">
        <v>45776</v>
      </c>
      <c r="G13" s="3" t="s">
        <v>24</v>
      </c>
      <c r="H13" s="3">
        <v>45757</v>
      </c>
      <c r="I13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</v>
      </c>
      <c r="K13" s="17">
        <f>SUBTOTAL(3,Tab_lançamentos[[#This Row],[Nº CHAMADO]])</f>
        <v>1</v>
      </c>
      <c r="L13" s="17">
        <f>IF(Tab_lançamentos[[#This Row],[DATA CHAMADO]]="","",YEAR(Tab_lançamentos[[#This Row],[DATA CHAMADO]]))</f>
        <v>2025</v>
      </c>
      <c r="M13" s="17" t="str">
        <f>IF(Tab_lançamentos[[#This Row],[DATA CHAMADO]]="","",TEXT(Tab_lançamentos[[#This Row],[DATA CHAMADO]],"MMM"))</f>
        <v>mar</v>
      </c>
      <c r="N13" s="17">
        <f>IF(Tab_lançamentos[[#This Row],[DATA REAL DE CONCLUSÃO]]="","",YEAR(Tab_lançamentos[[#This Row],[DATA REAL DE CONCLUSÃO]]))</f>
        <v>2025</v>
      </c>
      <c r="O13" s="17" t="str">
        <f>IF(Tab_lançamentos[[#This Row],[DATA REAL DE CONCLUSÃO]]="","",TEXT(Tab_lançamentos[[#This Row],[DATA REAL DE CONCLUSÃO]],"MMM"))</f>
        <v>abr</v>
      </c>
    </row>
    <row r="14" spans="2:15" ht="18" customHeight="1" x14ac:dyDescent="0.25">
      <c r="B14" s="2">
        <v>102027</v>
      </c>
      <c r="C14" s="1" t="s">
        <v>16</v>
      </c>
      <c r="D14" s="1" t="s">
        <v>21</v>
      </c>
      <c r="E14" s="3">
        <v>45732</v>
      </c>
      <c r="F14" s="3">
        <v>45746</v>
      </c>
      <c r="G14" s="3" t="s">
        <v>25</v>
      </c>
      <c r="H14" s="3"/>
      <c r="I14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ATRASADO</v>
      </c>
      <c r="K14" s="17">
        <f>SUBTOTAL(3,Tab_lançamentos[[#This Row],[Nº CHAMADO]])</f>
        <v>1</v>
      </c>
      <c r="L14" s="17">
        <f>IF(Tab_lançamentos[[#This Row],[DATA CHAMADO]]="","",YEAR(Tab_lançamentos[[#This Row],[DATA CHAMADO]]))</f>
        <v>2025</v>
      </c>
      <c r="M14" s="17" t="str">
        <f>IF(Tab_lançamentos[[#This Row],[DATA CHAMADO]]="","",TEXT(Tab_lançamentos[[#This Row],[DATA CHAMADO]],"MMM"))</f>
        <v>mar</v>
      </c>
      <c r="N14" s="17" t="str">
        <f>IF(Tab_lançamentos[[#This Row],[DATA REAL DE CONCLUSÃO]]="","",YEAR(Tab_lançamentos[[#This Row],[DATA REAL DE CONCLUSÃO]]))</f>
        <v/>
      </c>
      <c r="O14" s="17" t="str">
        <f>IF(Tab_lançamentos[[#This Row],[DATA REAL DE CONCLUSÃO]]="","",TEXT(Tab_lançamentos[[#This Row],[DATA REAL DE CONCLUSÃO]],"MMM"))</f>
        <v/>
      </c>
    </row>
    <row r="15" spans="2:15" ht="18" customHeight="1" x14ac:dyDescent="0.25">
      <c r="B15" s="2">
        <v>102028</v>
      </c>
      <c r="C15" s="1" t="s">
        <v>17</v>
      </c>
      <c r="D15" s="1" t="s">
        <v>20</v>
      </c>
      <c r="E15" s="3">
        <v>45746</v>
      </c>
      <c r="F15" s="3">
        <v>45773</v>
      </c>
      <c r="G15" s="3" t="s">
        <v>26</v>
      </c>
      <c r="H15" s="3">
        <v>45777</v>
      </c>
      <c r="I15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 COM ATRASO</v>
      </c>
      <c r="K15" s="17">
        <f>SUBTOTAL(3,Tab_lançamentos[[#This Row],[Nº CHAMADO]])</f>
        <v>1</v>
      </c>
      <c r="L15" s="17">
        <f>IF(Tab_lançamentos[[#This Row],[DATA CHAMADO]]="","",YEAR(Tab_lançamentos[[#This Row],[DATA CHAMADO]]))</f>
        <v>2025</v>
      </c>
      <c r="M15" s="17" t="str">
        <f>IF(Tab_lançamentos[[#This Row],[DATA CHAMADO]]="","",TEXT(Tab_lançamentos[[#This Row],[DATA CHAMADO]],"MMM"))</f>
        <v>mar</v>
      </c>
      <c r="N15" s="17">
        <f>IF(Tab_lançamentos[[#This Row],[DATA REAL DE CONCLUSÃO]]="","",YEAR(Tab_lançamentos[[#This Row],[DATA REAL DE CONCLUSÃO]]))</f>
        <v>2025</v>
      </c>
      <c r="O15" s="17" t="str">
        <f>IF(Tab_lançamentos[[#This Row],[DATA REAL DE CONCLUSÃO]]="","",TEXT(Tab_lançamentos[[#This Row],[DATA REAL DE CONCLUSÃO]],"MMM"))</f>
        <v>abr</v>
      </c>
    </row>
    <row r="16" spans="2:15" ht="18" customHeight="1" x14ac:dyDescent="0.25">
      <c r="B16" s="2">
        <v>102029</v>
      </c>
      <c r="C16" s="1" t="s">
        <v>18</v>
      </c>
      <c r="D16" s="1" t="s">
        <v>20</v>
      </c>
      <c r="E16" s="3">
        <v>45761</v>
      </c>
      <c r="F16" s="3">
        <v>45806</v>
      </c>
      <c r="G16" s="3" t="s">
        <v>26</v>
      </c>
      <c r="H16" s="3"/>
      <c r="I16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ATRASADO</v>
      </c>
      <c r="K16" s="17">
        <f>SUBTOTAL(3,Tab_lançamentos[[#This Row],[Nº CHAMADO]])</f>
        <v>1</v>
      </c>
      <c r="L16" s="17">
        <f>IF(Tab_lançamentos[[#This Row],[DATA CHAMADO]]="","",YEAR(Tab_lançamentos[[#This Row],[DATA CHAMADO]]))</f>
        <v>2025</v>
      </c>
      <c r="M16" s="17" t="str">
        <f>IF(Tab_lançamentos[[#This Row],[DATA CHAMADO]]="","",TEXT(Tab_lançamentos[[#This Row],[DATA CHAMADO]],"MMM"))</f>
        <v>abr</v>
      </c>
      <c r="N16" s="17" t="str">
        <f>IF(Tab_lançamentos[[#This Row],[DATA REAL DE CONCLUSÃO]]="","",YEAR(Tab_lançamentos[[#This Row],[DATA REAL DE CONCLUSÃO]]))</f>
        <v/>
      </c>
      <c r="O16" s="17" t="str">
        <f>IF(Tab_lançamentos[[#This Row],[DATA REAL DE CONCLUSÃO]]="","",TEXT(Tab_lançamentos[[#This Row],[DATA REAL DE CONCLUSÃO]],"MMM"))</f>
        <v/>
      </c>
    </row>
    <row r="17" spans="2:15" ht="18" customHeight="1" x14ac:dyDescent="0.25">
      <c r="B17" s="2">
        <v>102030</v>
      </c>
      <c r="C17" s="1" t="s">
        <v>19</v>
      </c>
      <c r="D17" s="1" t="s">
        <v>22</v>
      </c>
      <c r="E17" s="3">
        <v>45772</v>
      </c>
      <c r="F17" s="3">
        <v>45796</v>
      </c>
      <c r="G17" s="3" t="s">
        <v>25</v>
      </c>
      <c r="H17" s="3">
        <v>45773</v>
      </c>
      <c r="I17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</v>
      </c>
      <c r="K17" s="17">
        <f>SUBTOTAL(3,Tab_lançamentos[[#This Row],[Nº CHAMADO]])</f>
        <v>1</v>
      </c>
      <c r="L17" s="17">
        <f>IF(Tab_lançamentos[[#This Row],[DATA CHAMADO]]="","",YEAR(Tab_lançamentos[[#This Row],[DATA CHAMADO]]))</f>
        <v>2025</v>
      </c>
      <c r="M17" s="17" t="str">
        <f>IF(Tab_lançamentos[[#This Row],[DATA CHAMADO]]="","",TEXT(Tab_lançamentos[[#This Row],[DATA CHAMADO]],"MMM"))</f>
        <v>abr</v>
      </c>
      <c r="N17" s="17">
        <f>IF(Tab_lançamentos[[#This Row],[DATA REAL DE CONCLUSÃO]]="","",YEAR(Tab_lançamentos[[#This Row],[DATA REAL DE CONCLUSÃO]]))</f>
        <v>2025</v>
      </c>
      <c r="O17" s="17" t="str">
        <f>IF(Tab_lançamentos[[#This Row],[DATA REAL DE CONCLUSÃO]]="","",TEXT(Tab_lançamentos[[#This Row],[DATA REAL DE CONCLUSÃO]],"MMM"))</f>
        <v>abr</v>
      </c>
    </row>
    <row r="18" spans="2:15" ht="18" customHeight="1" x14ac:dyDescent="0.25">
      <c r="B18" s="2">
        <v>102031</v>
      </c>
      <c r="C18" s="1" t="s">
        <v>17</v>
      </c>
      <c r="D18" s="1" t="s">
        <v>21</v>
      </c>
      <c r="E18" s="3">
        <v>45816</v>
      </c>
      <c r="F18" s="3">
        <v>45861</v>
      </c>
      <c r="G18" s="3" t="s">
        <v>24</v>
      </c>
      <c r="H18" s="3">
        <v>45861</v>
      </c>
      <c r="I18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</v>
      </c>
      <c r="K18" s="17">
        <f>SUBTOTAL(3,Tab_lançamentos[[#This Row],[Nº CHAMADO]])</f>
        <v>1</v>
      </c>
      <c r="L18" s="17">
        <f>IF(Tab_lançamentos[[#This Row],[DATA CHAMADO]]="","",YEAR(Tab_lançamentos[[#This Row],[DATA CHAMADO]]))</f>
        <v>2025</v>
      </c>
      <c r="M18" s="17" t="str">
        <f>IF(Tab_lançamentos[[#This Row],[DATA CHAMADO]]="","",TEXT(Tab_lançamentos[[#This Row],[DATA CHAMADO]],"MMM"))</f>
        <v>jun</v>
      </c>
      <c r="N18" s="17">
        <f>IF(Tab_lançamentos[[#This Row],[DATA REAL DE CONCLUSÃO]]="","",YEAR(Tab_lançamentos[[#This Row],[DATA REAL DE CONCLUSÃO]]))</f>
        <v>2025</v>
      </c>
      <c r="O18" s="17" t="str">
        <f>IF(Tab_lançamentos[[#This Row],[DATA REAL DE CONCLUSÃO]]="","",TEXT(Tab_lançamentos[[#This Row],[DATA REAL DE CONCLUSÃO]],"MMM"))</f>
        <v>jul</v>
      </c>
    </row>
    <row r="19" spans="2:15" ht="18" customHeight="1" x14ac:dyDescent="0.25">
      <c r="B19" s="2">
        <v>102032</v>
      </c>
      <c r="C19" s="1" t="s">
        <v>15</v>
      </c>
      <c r="D19" s="1" t="s">
        <v>21</v>
      </c>
      <c r="E19" s="3">
        <v>45832</v>
      </c>
      <c r="F19" s="3">
        <v>45841</v>
      </c>
      <c r="G19" s="3" t="s">
        <v>26</v>
      </c>
      <c r="H19" s="3">
        <v>45843</v>
      </c>
      <c r="I19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 COM ATRASO</v>
      </c>
      <c r="K19" s="17">
        <f>SUBTOTAL(3,Tab_lançamentos[[#This Row],[Nº CHAMADO]])</f>
        <v>1</v>
      </c>
      <c r="L19" s="17">
        <f>IF(Tab_lançamentos[[#This Row],[DATA CHAMADO]]="","",YEAR(Tab_lançamentos[[#This Row],[DATA CHAMADO]]))</f>
        <v>2025</v>
      </c>
      <c r="M19" s="17" t="str">
        <f>IF(Tab_lançamentos[[#This Row],[DATA CHAMADO]]="","",TEXT(Tab_lançamentos[[#This Row],[DATA CHAMADO]],"MMM"))</f>
        <v>jun</v>
      </c>
      <c r="N19" s="17">
        <f>IF(Tab_lançamentos[[#This Row],[DATA REAL DE CONCLUSÃO]]="","",YEAR(Tab_lançamentos[[#This Row],[DATA REAL DE CONCLUSÃO]]))</f>
        <v>2025</v>
      </c>
      <c r="O19" s="17" t="str">
        <f>IF(Tab_lançamentos[[#This Row],[DATA REAL DE CONCLUSÃO]]="","",TEXT(Tab_lançamentos[[#This Row],[DATA REAL DE CONCLUSÃO]],"MMM"))</f>
        <v>jul</v>
      </c>
    </row>
    <row r="20" spans="2:15" ht="18" customHeight="1" x14ac:dyDescent="0.25">
      <c r="B20" s="2">
        <v>102033</v>
      </c>
      <c r="C20" s="1" t="s">
        <v>16</v>
      </c>
      <c r="D20" s="1" t="s">
        <v>21</v>
      </c>
      <c r="E20" s="3">
        <v>45834</v>
      </c>
      <c r="F20" s="3">
        <v>45876</v>
      </c>
      <c r="G20" s="3" t="s">
        <v>25</v>
      </c>
      <c r="H20" s="3">
        <v>45876</v>
      </c>
      <c r="I20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</v>
      </c>
      <c r="K20" s="17">
        <f>SUBTOTAL(3,Tab_lançamentos[[#This Row],[Nº CHAMADO]])</f>
        <v>1</v>
      </c>
      <c r="L20" s="17">
        <f>IF(Tab_lançamentos[[#This Row],[DATA CHAMADO]]="","",YEAR(Tab_lançamentos[[#This Row],[DATA CHAMADO]]))</f>
        <v>2025</v>
      </c>
      <c r="M20" s="17" t="str">
        <f>IF(Tab_lançamentos[[#This Row],[DATA CHAMADO]]="","",TEXT(Tab_lançamentos[[#This Row],[DATA CHAMADO]],"MMM"))</f>
        <v>jun</v>
      </c>
      <c r="N20" s="17">
        <f>IF(Tab_lançamentos[[#This Row],[DATA REAL DE CONCLUSÃO]]="","",YEAR(Tab_lançamentos[[#This Row],[DATA REAL DE CONCLUSÃO]]))</f>
        <v>2025</v>
      </c>
      <c r="O20" s="17" t="str">
        <f>IF(Tab_lançamentos[[#This Row],[DATA REAL DE CONCLUSÃO]]="","",TEXT(Tab_lançamentos[[#This Row],[DATA REAL DE CONCLUSÃO]],"MMM"))</f>
        <v>ago</v>
      </c>
    </row>
    <row r="21" spans="2:15" ht="18" customHeight="1" x14ac:dyDescent="0.25">
      <c r="B21" s="2">
        <v>102034</v>
      </c>
      <c r="C21" s="1" t="s">
        <v>17</v>
      </c>
      <c r="D21" s="1" t="s">
        <v>20</v>
      </c>
      <c r="E21" s="3">
        <v>45843</v>
      </c>
      <c r="F21" s="3">
        <v>45861</v>
      </c>
      <c r="G21" s="3" t="s">
        <v>25</v>
      </c>
      <c r="H21" s="3">
        <v>45861</v>
      </c>
      <c r="I21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</v>
      </c>
      <c r="K21" s="17">
        <f>SUBTOTAL(3,Tab_lançamentos[[#This Row],[Nº CHAMADO]])</f>
        <v>1</v>
      </c>
      <c r="L21" s="17">
        <f>IF(Tab_lançamentos[[#This Row],[DATA CHAMADO]]="","",YEAR(Tab_lançamentos[[#This Row],[DATA CHAMADO]]))</f>
        <v>2025</v>
      </c>
      <c r="M21" s="17" t="str">
        <f>IF(Tab_lançamentos[[#This Row],[DATA CHAMADO]]="","",TEXT(Tab_lançamentos[[#This Row],[DATA CHAMADO]],"MMM"))</f>
        <v>jul</v>
      </c>
      <c r="N21" s="17">
        <f>IF(Tab_lançamentos[[#This Row],[DATA REAL DE CONCLUSÃO]]="","",YEAR(Tab_lançamentos[[#This Row],[DATA REAL DE CONCLUSÃO]]))</f>
        <v>2025</v>
      </c>
      <c r="O21" s="17" t="str">
        <f>IF(Tab_lançamentos[[#This Row],[DATA REAL DE CONCLUSÃO]]="","",TEXT(Tab_lançamentos[[#This Row],[DATA REAL DE CONCLUSÃO]],"MMM"))</f>
        <v>jul</v>
      </c>
    </row>
    <row r="22" spans="2:15" ht="18" customHeight="1" x14ac:dyDescent="0.25">
      <c r="B22" s="2">
        <v>102035</v>
      </c>
      <c r="C22" s="1" t="s">
        <v>18</v>
      </c>
      <c r="D22" s="1" t="s">
        <v>20</v>
      </c>
      <c r="E22" s="3">
        <v>45869</v>
      </c>
      <c r="F22" s="3">
        <v>45913</v>
      </c>
      <c r="G22" s="3" t="s">
        <v>25</v>
      </c>
      <c r="H22" s="3">
        <v>45915</v>
      </c>
      <c r="I22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 COM ATRASO</v>
      </c>
      <c r="K22" s="17">
        <f>SUBTOTAL(3,Tab_lançamentos[[#This Row],[Nº CHAMADO]])</f>
        <v>1</v>
      </c>
      <c r="L22" s="17">
        <f>IF(Tab_lançamentos[[#This Row],[DATA CHAMADO]]="","",YEAR(Tab_lançamentos[[#This Row],[DATA CHAMADO]]))</f>
        <v>2025</v>
      </c>
      <c r="M22" s="17" t="str">
        <f>IF(Tab_lançamentos[[#This Row],[DATA CHAMADO]]="","",TEXT(Tab_lançamentos[[#This Row],[DATA CHAMADO]],"MMM"))</f>
        <v>jul</v>
      </c>
      <c r="N22" s="17">
        <f>IF(Tab_lançamentos[[#This Row],[DATA REAL DE CONCLUSÃO]]="","",YEAR(Tab_lançamentos[[#This Row],[DATA REAL DE CONCLUSÃO]]))</f>
        <v>2025</v>
      </c>
      <c r="O22" s="17" t="str">
        <f>IF(Tab_lançamentos[[#This Row],[DATA REAL DE CONCLUSÃO]]="","",TEXT(Tab_lançamentos[[#This Row],[DATA REAL DE CONCLUSÃO]],"MMM"))</f>
        <v>set</v>
      </c>
    </row>
    <row r="23" spans="2:15" ht="18" customHeight="1" x14ac:dyDescent="0.25">
      <c r="B23" s="2">
        <v>102036</v>
      </c>
      <c r="C23" s="1" t="s">
        <v>15</v>
      </c>
      <c r="D23" s="1" t="s">
        <v>20</v>
      </c>
      <c r="E23" s="3">
        <v>45883</v>
      </c>
      <c r="F23" s="3">
        <v>45896</v>
      </c>
      <c r="G23" s="3" t="s">
        <v>24</v>
      </c>
      <c r="H23" s="3">
        <v>45896</v>
      </c>
      <c r="I23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</v>
      </c>
      <c r="K23" s="17">
        <f>SUBTOTAL(3,Tab_lançamentos[[#This Row],[Nº CHAMADO]])</f>
        <v>1</v>
      </c>
      <c r="L23" s="17">
        <f>IF(Tab_lançamentos[[#This Row],[DATA CHAMADO]]="","",YEAR(Tab_lançamentos[[#This Row],[DATA CHAMADO]]))</f>
        <v>2025</v>
      </c>
      <c r="M23" s="17" t="str">
        <f>IF(Tab_lançamentos[[#This Row],[DATA CHAMADO]]="","",TEXT(Tab_lançamentos[[#This Row],[DATA CHAMADO]],"MMM"))</f>
        <v>ago</v>
      </c>
      <c r="N23" s="17">
        <f>IF(Tab_lançamentos[[#This Row],[DATA REAL DE CONCLUSÃO]]="","",YEAR(Tab_lançamentos[[#This Row],[DATA REAL DE CONCLUSÃO]]))</f>
        <v>2025</v>
      </c>
      <c r="O23" s="17" t="str">
        <f>IF(Tab_lançamentos[[#This Row],[DATA REAL DE CONCLUSÃO]]="","",TEXT(Tab_lançamentos[[#This Row],[DATA REAL DE CONCLUSÃO]],"MMM"))</f>
        <v>ago</v>
      </c>
    </row>
    <row r="24" spans="2:15" ht="18" customHeight="1" x14ac:dyDescent="0.25">
      <c r="B24" s="2">
        <v>102037</v>
      </c>
      <c r="C24" s="1" t="s">
        <v>6</v>
      </c>
      <c r="D24" s="1" t="s">
        <v>22</v>
      </c>
      <c r="E24" s="3">
        <v>45886</v>
      </c>
      <c r="F24" s="3">
        <v>45926</v>
      </c>
      <c r="G24" s="3" t="s">
        <v>24</v>
      </c>
      <c r="H24" s="3">
        <v>45926</v>
      </c>
      <c r="I24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</v>
      </c>
      <c r="K24" s="17">
        <f>SUBTOTAL(3,Tab_lançamentos[[#This Row],[Nº CHAMADO]])</f>
        <v>1</v>
      </c>
      <c r="L24" s="17">
        <f>IF(Tab_lançamentos[[#This Row],[DATA CHAMADO]]="","",YEAR(Tab_lançamentos[[#This Row],[DATA CHAMADO]]))</f>
        <v>2025</v>
      </c>
      <c r="M24" s="17" t="str">
        <f>IF(Tab_lançamentos[[#This Row],[DATA CHAMADO]]="","",TEXT(Tab_lançamentos[[#This Row],[DATA CHAMADO]],"MMM"))</f>
        <v>ago</v>
      </c>
      <c r="N24" s="17">
        <f>IF(Tab_lançamentos[[#This Row],[DATA REAL DE CONCLUSÃO]]="","",YEAR(Tab_lançamentos[[#This Row],[DATA REAL DE CONCLUSÃO]]))</f>
        <v>2025</v>
      </c>
      <c r="O24" s="17" t="str">
        <f>IF(Tab_lançamentos[[#This Row],[DATA REAL DE CONCLUSÃO]]="","",TEXT(Tab_lançamentos[[#This Row],[DATA REAL DE CONCLUSÃO]],"MMM"))</f>
        <v>set</v>
      </c>
    </row>
    <row r="25" spans="2:15" ht="18" customHeight="1" x14ac:dyDescent="0.25">
      <c r="B25" s="2">
        <v>102038</v>
      </c>
      <c r="C25" s="1" t="s">
        <v>18</v>
      </c>
      <c r="D25" s="1" t="s">
        <v>20</v>
      </c>
      <c r="E25" s="3">
        <v>45939</v>
      </c>
      <c r="F25" s="3">
        <v>45945</v>
      </c>
      <c r="G25" s="3" t="s">
        <v>25</v>
      </c>
      <c r="H25" s="3">
        <v>45945</v>
      </c>
      <c r="I25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CONCLUÍDO</v>
      </c>
      <c r="K25" s="17">
        <f>SUBTOTAL(3,Tab_lançamentos[[#This Row],[Nº CHAMADO]])</f>
        <v>1</v>
      </c>
      <c r="L25" s="17">
        <f>IF(Tab_lançamentos[[#This Row],[DATA CHAMADO]]="","",YEAR(Tab_lançamentos[[#This Row],[DATA CHAMADO]]))</f>
        <v>2025</v>
      </c>
      <c r="M25" s="17" t="str">
        <f>IF(Tab_lançamentos[[#This Row],[DATA CHAMADO]]="","",TEXT(Tab_lançamentos[[#This Row],[DATA CHAMADO]],"MMM"))</f>
        <v>out</v>
      </c>
      <c r="N25" s="17">
        <f>IF(Tab_lançamentos[[#This Row],[DATA REAL DE CONCLUSÃO]]="","",YEAR(Tab_lançamentos[[#This Row],[DATA REAL DE CONCLUSÃO]]))</f>
        <v>2025</v>
      </c>
      <c r="O25" s="17" t="str">
        <f>IF(Tab_lançamentos[[#This Row],[DATA REAL DE CONCLUSÃO]]="","",TEXT(Tab_lançamentos[[#This Row],[DATA REAL DE CONCLUSÃO]],"MMM"))</f>
        <v>out</v>
      </c>
    </row>
    <row r="26" spans="2:15" ht="18" customHeight="1" x14ac:dyDescent="0.25">
      <c r="B26" s="2">
        <v>102039</v>
      </c>
      <c r="C26" s="1" t="s">
        <v>19</v>
      </c>
      <c r="D26" s="1" t="s">
        <v>22</v>
      </c>
      <c r="E26" s="3">
        <v>45970</v>
      </c>
      <c r="F26" s="3">
        <v>46015</v>
      </c>
      <c r="G26" s="3" t="s">
        <v>26</v>
      </c>
      <c r="H26" s="3"/>
      <c r="I26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EM ABERTO</v>
      </c>
      <c r="K26" s="17">
        <f>SUBTOTAL(3,Tab_lançamentos[[#This Row],[Nº CHAMADO]])</f>
        <v>1</v>
      </c>
      <c r="L26" s="17">
        <f>IF(Tab_lançamentos[[#This Row],[DATA CHAMADO]]="","",YEAR(Tab_lançamentos[[#This Row],[DATA CHAMADO]]))</f>
        <v>2025</v>
      </c>
      <c r="M26" s="17" t="str">
        <f>IF(Tab_lançamentos[[#This Row],[DATA CHAMADO]]="","",TEXT(Tab_lançamentos[[#This Row],[DATA CHAMADO]],"MMM"))</f>
        <v>nov</v>
      </c>
      <c r="N26" s="17" t="str">
        <f>IF(Tab_lançamentos[[#This Row],[DATA REAL DE CONCLUSÃO]]="","",YEAR(Tab_lançamentos[[#This Row],[DATA REAL DE CONCLUSÃO]]))</f>
        <v/>
      </c>
      <c r="O26" s="17" t="str">
        <f>IF(Tab_lançamentos[[#This Row],[DATA REAL DE CONCLUSÃO]]="","",TEXT(Tab_lançamentos[[#This Row],[DATA REAL DE CONCLUSÃO]],"MMM"))</f>
        <v/>
      </c>
    </row>
    <row r="27" spans="2:15" ht="18" customHeight="1" x14ac:dyDescent="0.25">
      <c r="B27" s="2">
        <v>102040</v>
      </c>
      <c r="C27" s="1" t="s">
        <v>17</v>
      </c>
      <c r="D27" s="1" t="s">
        <v>21</v>
      </c>
      <c r="E27" s="3">
        <v>45973</v>
      </c>
      <c r="F27" s="3">
        <v>46012</v>
      </c>
      <c r="G27" s="3" t="s">
        <v>24</v>
      </c>
      <c r="H27" s="3"/>
      <c r="I27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EM ABERTO</v>
      </c>
      <c r="K27" s="17">
        <f>SUBTOTAL(3,Tab_lançamentos[[#This Row],[Nº CHAMADO]])</f>
        <v>1</v>
      </c>
      <c r="L27" s="17">
        <f>IF(Tab_lançamentos[[#This Row],[DATA CHAMADO]]="","",YEAR(Tab_lançamentos[[#This Row],[DATA CHAMADO]]))</f>
        <v>2025</v>
      </c>
      <c r="M27" s="17" t="str">
        <f>IF(Tab_lançamentos[[#This Row],[DATA CHAMADO]]="","",TEXT(Tab_lançamentos[[#This Row],[DATA CHAMADO]],"MMM"))</f>
        <v>nov</v>
      </c>
      <c r="N27" s="17" t="str">
        <f>IF(Tab_lançamentos[[#This Row],[DATA REAL DE CONCLUSÃO]]="","",YEAR(Tab_lançamentos[[#This Row],[DATA REAL DE CONCLUSÃO]]))</f>
        <v/>
      </c>
      <c r="O27" s="17" t="str">
        <f>IF(Tab_lançamentos[[#This Row],[DATA REAL DE CONCLUSÃO]]="","",TEXT(Tab_lançamentos[[#This Row],[DATA REAL DE CONCLUSÃO]],"MMM"))</f>
        <v/>
      </c>
    </row>
    <row r="28" spans="2:15" ht="18" customHeight="1" x14ac:dyDescent="0.25">
      <c r="B28" s="2">
        <v>102041</v>
      </c>
      <c r="C28" s="1" t="s">
        <v>17</v>
      </c>
      <c r="D28" s="1" t="s">
        <v>20</v>
      </c>
      <c r="E28" s="3">
        <v>45984</v>
      </c>
      <c r="F28" s="3">
        <v>45999</v>
      </c>
      <c r="G28" s="3" t="s">
        <v>24</v>
      </c>
      <c r="H28" s="3"/>
      <c r="I28" s="19" t="str">
        <f ca="1">IF(Tab_lançamentos[[#This Row],[DATA CHAMADO]]="","",IF(Tab_lançamentos[[#This Row],[DATA REAL DE CONCLUSÃO]]&gt;Tab_lançamentos[[#This Row],[DATA PREVISTA DE CONCLUSÃO]],"CONCLUÍDO COM ATRASO",IF(Tab_lançamentos[[#This Row],[DATA REAL DE CONCLUSÃO]]&lt;&gt;"","CONCLUÍDO",IF(Tab_lançamentos[[#This Row],[DATA PREVISTA DE CONCLUSÃO]]&lt;TODAY(),"ATRASADO","EM ABERTO"))))</f>
        <v>EM ABERTO</v>
      </c>
      <c r="K28" s="17">
        <f>SUBTOTAL(3,Tab_lançamentos[[#This Row],[Nº CHAMADO]])</f>
        <v>1</v>
      </c>
      <c r="L28" s="17">
        <f>IF(Tab_lançamentos[[#This Row],[DATA CHAMADO]]="","",YEAR(Tab_lançamentos[[#This Row],[DATA CHAMADO]]))</f>
        <v>2025</v>
      </c>
      <c r="M28" s="17" t="str">
        <f>IF(Tab_lançamentos[[#This Row],[DATA CHAMADO]]="","",TEXT(Tab_lançamentos[[#This Row],[DATA CHAMADO]],"MMM"))</f>
        <v>nov</v>
      </c>
      <c r="N28" s="17" t="str">
        <f>IF(Tab_lançamentos[[#This Row],[DATA REAL DE CONCLUSÃO]]="","",YEAR(Tab_lançamentos[[#This Row],[DATA REAL DE CONCLUSÃO]]))</f>
        <v/>
      </c>
      <c r="O28" s="17" t="str">
        <f>IF(Tab_lançamentos[[#This Row],[DATA REAL DE CONCLUSÃO]]="","",TEXT(Tab_lançamentos[[#This Row],[DATA REAL DE CONCLUSÃO]],"MMM"))</f>
        <v/>
      </c>
    </row>
  </sheetData>
  <conditionalFormatting sqref="I12:I28">
    <cfRule type="containsText" dxfId="3" priority="2" operator="containsText" text="CONCLUÍDO COM ATRASO">
      <formula>NOT(ISERROR(SEARCH("CONCLUÍDO COM ATRASO",I12)))</formula>
    </cfRule>
    <cfRule type="containsText" dxfId="2" priority="3" operator="containsText" text="EM ABERTO">
      <formula>NOT(ISERROR(SEARCH("EM ABERTO",I12)))</formula>
    </cfRule>
    <cfRule type="containsText" dxfId="1" priority="4" operator="containsText" text="CONCLUÍDO">
      <formula>NOT(ISERROR(SEARCH("CONCLUÍDO",I12)))</formula>
    </cfRule>
    <cfRule type="containsText" dxfId="0" priority="5" operator="containsText" text="ATRASADO">
      <formula>NOT(ISERROR(SEARCH("ATRASADO",I12)))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966FCC-AF1B-4A09-B103-66D425B8ABA4}">
          <x14:formula1>
            <xm:f>auxiliar!$L$7:$L$9</xm:f>
          </x14:formula1>
          <xm:sqref>G12:G28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E75DE-9B43-48AA-84DC-B9A0F3DC918A}">
  <dimension ref="A1:AZ100"/>
  <sheetViews>
    <sheetView showGridLines="0" workbookViewId="0">
      <pane ySplit="3" topLeftCell="A4" activePane="bottomLeft" state="frozen"/>
      <selection pane="bottomLeft"/>
    </sheetView>
  </sheetViews>
  <sheetFormatPr defaultRowHeight="18" customHeight="1" x14ac:dyDescent="0.25"/>
  <cols>
    <col min="1" max="1" width="0.85546875" style="22" customWidth="1"/>
    <col min="2" max="2" width="20.7109375" style="22" customWidth="1"/>
    <col min="3" max="3" width="15" style="22" customWidth="1"/>
    <col min="4" max="6" width="9.140625" style="22"/>
    <col min="7" max="8" width="11.140625" style="22" customWidth="1"/>
    <col min="9" max="11" width="9.140625" style="22"/>
    <col min="12" max="13" width="11.140625" style="22" customWidth="1"/>
    <col min="14" max="16384" width="9.140625" style="22"/>
  </cols>
  <sheetData>
    <row r="1" spans="1:52" s="8" customFormat="1" ht="20.100000000000001" customHeight="1" x14ac:dyDescent="0.25">
      <c r="C1" s="9"/>
    </row>
    <row r="2" spans="1:52" s="8" customFormat="1" ht="20.100000000000001" customHeight="1" x14ac:dyDescent="0.25"/>
    <row r="3" spans="1:52" s="10" customFormat="1" ht="22.5" customHeight="1" thickBot="1" x14ac:dyDescent="0.3">
      <c r="B3" s="11" t="s">
        <v>58</v>
      </c>
    </row>
    <row r="4" spans="1:52" ht="8.1" customHeight="1" thickTop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2" ht="18" customHeight="1" x14ac:dyDescent="0.25">
      <c r="A5" s="21"/>
      <c r="B5" s="25" t="s">
        <v>50</v>
      </c>
      <c r="C5" s="28">
        <v>2025</v>
      </c>
      <c r="D5" s="21"/>
      <c r="E5" s="25" t="s">
        <v>53</v>
      </c>
      <c r="F5" s="25"/>
      <c r="G5" s="31">
        <f>auxiliar!F19</f>
        <v>17</v>
      </c>
      <c r="H5" s="31"/>
      <c r="I5" s="21"/>
      <c r="J5" s="30" t="s">
        <v>54</v>
      </c>
      <c r="K5" s="30"/>
      <c r="L5" s="29">
        <f>auxiliar!I19</f>
        <v>12</v>
      </c>
      <c r="M5" s="29"/>
      <c r="N5" s="27" t="s">
        <v>55</v>
      </c>
      <c r="O5" s="27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</row>
    <row r="6" spans="1:52" ht="18" customHeight="1" x14ac:dyDescent="0.25">
      <c r="A6" s="21"/>
      <c r="B6" s="25"/>
      <c r="C6" s="28"/>
      <c r="D6" s="21"/>
      <c r="E6" s="25"/>
      <c r="F6" s="25"/>
      <c r="G6" s="31"/>
      <c r="H6" s="31"/>
      <c r="I6" s="21"/>
      <c r="J6" s="30"/>
      <c r="K6" s="30"/>
      <c r="L6" s="29"/>
      <c r="M6" s="29"/>
      <c r="N6" s="26">
        <f>auxiliar!J19</f>
        <v>0.70588235294117652</v>
      </c>
      <c r="O6" s="26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</row>
    <row r="7" spans="1:52" ht="18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</row>
    <row r="8" spans="1:52" ht="18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0"/>
      <c r="N8" s="20"/>
      <c r="O8" s="20"/>
      <c r="P8" s="20"/>
      <c r="Q8" s="20"/>
      <c r="R8" s="20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</row>
    <row r="9" spans="1:52" ht="18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0"/>
      <c r="N9" s="20"/>
      <c r="O9" s="20"/>
      <c r="P9" s="20"/>
      <c r="Q9" s="20"/>
      <c r="R9" s="20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</row>
    <row r="10" spans="1:52" ht="18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</row>
    <row r="11" spans="1:52" ht="18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</row>
    <row r="12" spans="1:52" ht="18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</row>
    <row r="13" spans="1:52" ht="18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</row>
    <row r="14" spans="1:52" ht="18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</row>
    <row r="15" spans="1:52" ht="18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</row>
    <row r="16" spans="1:52" ht="18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</row>
    <row r="17" spans="1:52" ht="18" customHeight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</row>
    <row r="18" spans="1:52" ht="18" customHeigh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</row>
    <row r="19" spans="1:52" ht="18" customHeight="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</row>
    <row r="20" spans="1:52" ht="18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2" ht="18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2" ht="18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2" ht="18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2" ht="18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</row>
    <row r="25" spans="1:52" ht="18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</row>
    <row r="26" spans="1:52" ht="18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</row>
    <row r="27" spans="1:52" ht="18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</row>
    <row r="28" spans="1:52" ht="18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1:52" ht="18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1:52" ht="18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1:52" ht="18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1:52" ht="18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1:52" ht="18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1:52" ht="18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1:52" ht="18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1:52" ht="18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1:52" ht="18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1:52" ht="18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2" ht="18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ht="18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ht="18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ht="18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1:52" ht="18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1:52" ht="18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1:52" ht="18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1:52" ht="18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1:52" ht="18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1:52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1:52" ht="18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1:52" ht="18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ht="18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1:52" ht="18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1:52" ht="18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1:52" ht="18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  <row r="55" spans="1:52" ht="18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</row>
    <row r="56" spans="1:52" ht="18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</row>
    <row r="57" spans="1:52" ht="18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</row>
    <row r="58" spans="1:52" ht="18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</row>
    <row r="59" spans="1:52" ht="18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</row>
    <row r="60" spans="1:52" ht="18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</row>
    <row r="61" spans="1:52" ht="18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</row>
    <row r="62" spans="1:52" ht="18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</row>
    <row r="63" spans="1:52" ht="18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</row>
    <row r="64" spans="1:52" ht="18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</row>
    <row r="65" spans="1:52" ht="18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</row>
    <row r="66" spans="1:52" ht="18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</row>
    <row r="67" spans="1:52" ht="18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</row>
    <row r="68" spans="1:52" ht="18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</row>
    <row r="69" spans="1:52" ht="18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</row>
    <row r="70" spans="1:52" ht="18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</row>
    <row r="71" spans="1:52" ht="18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</row>
    <row r="72" spans="1:52" ht="18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</row>
    <row r="73" spans="1:52" ht="18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</row>
    <row r="74" spans="1:52" ht="18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</row>
    <row r="75" spans="1:52" ht="18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</row>
    <row r="76" spans="1:52" ht="18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</row>
    <row r="77" spans="1:52" ht="18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</row>
    <row r="78" spans="1:52" ht="18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</row>
    <row r="79" spans="1:52" ht="18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</row>
    <row r="80" spans="1:52" ht="18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</row>
    <row r="81" spans="1:52" ht="18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</row>
    <row r="82" spans="1:52" ht="18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</row>
    <row r="83" spans="1:52" ht="18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</row>
    <row r="84" spans="1:52" ht="18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</row>
    <row r="85" spans="1:52" ht="18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</row>
    <row r="86" spans="1:52" ht="18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</row>
    <row r="87" spans="1:52" ht="18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</row>
    <row r="88" spans="1:52" ht="18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</row>
    <row r="89" spans="1:52" ht="18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</row>
    <row r="90" spans="1:52" ht="18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</row>
    <row r="91" spans="1:52" ht="18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</row>
    <row r="92" spans="1:52" ht="18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</row>
    <row r="93" spans="1:52" ht="18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</row>
    <row r="94" spans="1:52" ht="18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</row>
    <row r="95" spans="1:52" ht="18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</row>
    <row r="96" spans="1:52" ht="18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</row>
    <row r="97" spans="1:52" ht="18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</row>
    <row r="98" spans="1:52" ht="18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</row>
    <row r="99" spans="1:52" ht="18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</row>
    <row r="100" spans="1:52" ht="18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</row>
  </sheetData>
  <mergeCells count="8">
    <mergeCell ref="E5:F6"/>
    <mergeCell ref="N6:O6"/>
    <mergeCell ref="N5:O5"/>
    <mergeCell ref="B5:B6"/>
    <mergeCell ref="C5:C6"/>
    <mergeCell ref="L5:M6"/>
    <mergeCell ref="J5:K6"/>
    <mergeCell ref="G5:H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DF17-0B97-40A9-B3FE-D24BDC356210}">
  <sheetPr>
    <tabColor rgb="FFFFC000"/>
  </sheetPr>
  <dimension ref="A1:AG69"/>
  <sheetViews>
    <sheetView showGridLines="0" workbookViewId="0">
      <pane ySplit="3" topLeftCell="A4" activePane="bottomLeft" state="frozen"/>
      <selection pane="bottomLeft"/>
    </sheetView>
  </sheetViews>
  <sheetFormatPr defaultRowHeight="18" customHeight="1" x14ac:dyDescent="0.25"/>
  <cols>
    <col min="1" max="1" width="0.85546875" style="15" customWidth="1"/>
    <col min="2" max="11" width="9.140625" style="15" customWidth="1"/>
    <col min="12" max="13" width="1.5703125" style="15" customWidth="1"/>
    <col min="14" max="19" width="9" style="15" customWidth="1"/>
    <col min="20" max="16384" width="9.140625" style="15"/>
  </cols>
  <sheetData>
    <row r="1" spans="1:33" s="8" customFormat="1" ht="20.100000000000001" customHeight="1" x14ac:dyDescent="0.25">
      <c r="C1" s="9"/>
    </row>
    <row r="2" spans="1:33" s="8" customFormat="1" ht="20.100000000000001" customHeight="1" x14ac:dyDescent="0.25"/>
    <row r="3" spans="1:33" s="10" customFormat="1" ht="22.5" customHeight="1" thickBot="1" x14ac:dyDescent="0.3">
      <c r="B3" s="11" t="s">
        <v>48</v>
      </c>
    </row>
    <row r="4" spans="1:33" ht="18" customHeight="1" thickTop="1" x14ac:dyDescent="0.25">
      <c r="A4" s="12"/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4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18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4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18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8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18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8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18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18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18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ht="18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18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ht="18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ht="18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4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ht="18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4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ht="18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4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ht="18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4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ht="18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4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18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4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ht="18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4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18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ht="18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ht="18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ht="18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ht="18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ht="18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ht="18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ht="18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ht="18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ht="18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ht="18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18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ht="18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ht="18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ht="18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ht="18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ht="18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ht="18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18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ht="18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ht="18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ht="18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8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ht="18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 ht="18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3" ht="18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ht="18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1:33" ht="18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3" ht="18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1:33" ht="18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 ht="18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 ht="18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 ht="18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ht="18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ht="18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ht="18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 ht="18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 ht="18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ht="18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 ht="18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ht="18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ht="18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ht="18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:33" ht="18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:33" ht="18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:33" ht="18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33" ht="18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F86F5-6C0B-4D0C-89C9-1962ED1D6ABD}">
  <dimension ref="B3:M19"/>
  <sheetViews>
    <sheetView showGridLines="0" workbookViewId="0">
      <selection activeCell="S16" sqref="S16"/>
    </sheetView>
  </sheetViews>
  <sheetFormatPr defaultRowHeight="15" x14ac:dyDescent="0.25"/>
  <cols>
    <col min="2" max="2" width="27.42578125" customWidth="1"/>
    <col min="5" max="5" width="10" customWidth="1"/>
    <col min="6" max="6" width="16.5703125" customWidth="1"/>
    <col min="8" max="8" width="10" customWidth="1"/>
    <col min="9" max="9" width="16.5703125" customWidth="1"/>
    <col min="12" max="12" width="24.28515625" bestFit="1" customWidth="1"/>
    <col min="19" max="19" width="27.42578125" bestFit="1" customWidth="1"/>
  </cols>
  <sheetData>
    <row r="3" spans="2:13" x14ac:dyDescent="0.25">
      <c r="B3" t="s">
        <v>56</v>
      </c>
      <c r="E3" t="s">
        <v>57</v>
      </c>
    </row>
    <row r="5" spans="2:13" x14ac:dyDescent="0.25">
      <c r="E5" s="1" t="s">
        <v>46</v>
      </c>
      <c r="H5" s="1" t="s">
        <v>47</v>
      </c>
    </row>
    <row r="6" spans="2:13" x14ac:dyDescent="0.25">
      <c r="B6" s="5" t="s">
        <v>10</v>
      </c>
      <c r="C6" s="1"/>
      <c r="E6" s="6" t="s">
        <v>32</v>
      </c>
      <c r="F6" s="7" t="s">
        <v>33</v>
      </c>
      <c r="H6" s="6" t="s">
        <v>32</v>
      </c>
      <c r="I6" s="7" t="s">
        <v>33</v>
      </c>
      <c r="J6" s="7" t="s">
        <v>52</v>
      </c>
    </row>
    <row r="7" spans="2:13" x14ac:dyDescent="0.25">
      <c r="B7" s="4" t="s">
        <v>7</v>
      </c>
      <c r="C7" s="23">
        <f ca="1">COUNTIFS(Tab_lançamentos[STATUS],B7,Tab_lançamentos[AUXILIAR],1)</f>
        <v>2</v>
      </c>
      <c r="E7" s="4" t="s">
        <v>31</v>
      </c>
      <c r="F7" s="23">
        <f>COUNTIFS(Tab_lançamentos[ANO CHAMADO],graficos!$C$5,Tab_lançamentos[MÊS CHAMADO],auxiliar!E7)</f>
        <v>1</v>
      </c>
      <c r="H7" s="4" t="s">
        <v>31</v>
      </c>
      <c r="I7" s="23">
        <f>COUNTIFS(Tab_lançamentos[ANO CONCLUSAO],graficos!$C$5,Tab_lançamentos[MÊS CONCLUSAO],auxiliar!H7)</f>
        <v>0</v>
      </c>
      <c r="J7" s="24">
        <f>IFERROR(I7/F7,0)</f>
        <v>0</v>
      </c>
      <c r="L7" s="4" t="s">
        <v>26</v>
      </c>
      <c r="M7" s="23">
        <f>COUNTIFS(Tab_lançamentos[PRIORIDADE],L7)</f>
        <v>5</v>
      </c>
    </row>
    <row r="8" spans="2:13" x14ac:dyDescent="0.25">
      <c r="B8" s="4" t="s">
        <v>8</v>
      </c>
      <c r="C8" s="23">
        <f ca="1">COUNTIFS(Tab_lançamentos[STATUS],B8,Tab_lançamentos[AUXILIAR],1)</f>
        <v>9</v>
      </c>
      <c r="E8" s="4" t="s">
        <v>34</v>
      </c>
      <c r="F8" s="23">
        <f>COUNTIFS(Tab_lançamentos[ANO CHAMADO],graficos!$C$5,Tab_lançamentos[MÊS CHAMADO],auxiliar!E8)</f>
        <v>0</v>
      </c>
      <c r="H8" s="4" t="s">
        <v>34</v>
      </c>
      <c r="I8" s="23">
        <f>COUNTIFS(Tab_lançamentos[ANO CONCLUSAO],graficos!$C$5,Tab_lançamentos[MÊS CONCLUSAO],auxiliar!H8)</f>
        <v>1</v>
      </c>
      <c r="J8" s="24">
        <f t="shared" ref="J8:J18" si="0">IFERROR(I8/F8,0)</f>
        <v>0</v>
      </c>
      <c r="L8" s="4" t="s">
        <v>24</v>
      </c>
      <c r="M8" s="23">
        <f>COUNTIFS(Tab_lançamentos[PRIORIDADE],L8)</f>
        <v>6</v>
      </c>
    </row>
    <row r="9" spans="2:13" x14ac:dyDescent="0.25">
      <c r="B9" s="4" t="s">
        <v>9</v>
      </c>
      <c r="C9" s="23">
        <f ca="1">COUNTIFS(Tab_lançamentos[STATUS],B9,Tab_lançamentos[AUXILIAR],1)</f>
        <v>3</v>
      </c>
      <c r="E9" s="4" t="s">
        <v>35</v>
      </c>
      <c r="F9" s="23">
        <f>COUNTIFS(Tab_lançamentos[ANO CHAMADO],graficos!$C$5,Tab_lançamentos[MÊS CHAMADO],auxiliar!E9)</f>
        <v>3</v>
      </c>
      <c r="H9" s="4" t="s">
        <v>35</v>
      </c>
      <c r="I9" s="23">
        <f>COUNTIFS(Tab_lançamentos[ANO CONCLUSAO],graficos!$C$5,Tab_lançamentos[MÊS CONCLUSAO],auxiliar!H9)</f>
        <v>0</v>
      </c>
      <c r="J9" s="24">
        <f t="shared" si="0"/>
        <v>0</v>
      </c>
      <c r="L9" s="4" t="s">
        <v>25</v>
      </c>
      <c r="M9" s="23">
        <f>COUNTIFS(Tab_lançamentos[PRIORIDADE],L9)</f>
        <v>6</v>
      </c>
    </row>
    <row r="10" spans="2:13" x14ac:dyDescent="0.25">
      <c r="B10" s="4" t="s">
        <v>11</v>
      </c>
      <c r="C10" s="23">
        <f ca="1">COUNTIFS(Tab_lançamentos[STATUS],B10,Tab_lançamentos[AUXILIAR],1)</f>
        <v>3</v>
      </c>
      <c r="E10" s="4" t="s">
        <v>36</v>
      </c>
      <c r="F10" s="23">
        <f>COUNTIFS(Tab_lançamentos[ANO CHAMADO],graficos!$C$5,Tab_lançamentos[MÊS CHAMADO],auxiliar!E10)</f>
        <v>2</v>
      </c>
      <c r="H10" s="4" t="s">
        <v>36</v>
      </c>
      <c r="I10" s="23">
        <f>COUNTIFS(Tab_lançamentos[ANO CONCLUSAO],graficos!$C$5,Tab_lançamentos[MÊS CONCLUSAO],auxiliar!H10)</f>
        <v>3</v>
      </c>
      <c r="J10" s="24">
        <f t="shared" si="0"/>
        <v>1.5</v>
      </c>
    </row>
    <row r="11" spans="2:13" x14ac:dyDescent="0.25">
      <c r="E11" s="4" t="s">
        <v>37</v>
      </c>
      <c r="F11" s="23">
        <f>COUNTIFS(Tab_lançamentos[ANO CHAMADO],graficos!$C$5,Tab_lançamentos[MÊS CHAMADO],auxiliar!E11)</f>
        <v>0</v>
      </c>
      <c r="H11" s="4" t="s">
        <v>37</v>
      </c>
      <c r="I11" s="23">
        <f>COUNTIFS(Tab_lançamentos[ANO CONCLUSAO],graficos!$C$5,Tab_lançamentos[MÊS CONCLUSAO],auxiliar!H11)</f>
        <v>0</v>
      </c>
      <c r="J11" s="24">
        <f t="shared" si="0"/>
        <v>0</v>
      </c>
    </row>
    <row r="12" spans="2:13" x14ac:dyDescent="0.25">
      <c r="B12" s="4" t="s">
        <v>49</v>
      </c>
      <c r="C12" s="23">
        <f ca="1">SUM(C7:C10)</f>
        <v>17</v>
      </c>
      <c r="E12" s="4" t="s">
        <v>38</v>
      </c>
      <c r="F12" s="23">
        <f>COUNTIFS(Tab_lançamentos[ANO CHAMADO],graficos!$C$5,Tab_lançamentos[MÊS CHAMADO],auxiliar!E12)</f>
        <v>3</v>
      </c>
      <c r="H12" s="4" t="s">
        <v>38</v>
      </c>
      <c r="I12" s="23">
        <f>COUNTIFS(Tab_lançamentos[ANO CONCLUSAO],graficos!$C$5,Tab_lançamentos[MÊS CONCLUSAO],auxiliar!H12)</f>
        <v>0</v>
      </c>
      <c r="J12" s="24">
        <f t="shared" si="0"/>
        <v>0</v>
      </c>
    </row>
    <row r="13" spans="2:13" x14ac:dyDescent="0.25">
      <c r="E13" s="4" t="s">
        <v>39</v>
      </c>
      <c r="F13" s="23">
        <f>COUNTIFS(Tab_lançamentos[ANO CHAMADO],graficos!$C$5,Tab_lançamentos[MÊS CHAMADO],auxiliar!E13)</f>
        <v>2</v>
      </c>
      <c r="H13" s="4" t="s">
        <v>39</v>
      </c>
      <c r="I13" s="23">
        <f>COUNTIFS(Tab_lançamentos[ANO CONCLUSAO],graficos!$C$5,Tab_lançamentos[MÊS CONCLUSAO],auxiliar!H13)</f>
        <v>3</v>
      </c>
      <c r="J13" s="24">
        <f t="shared" si="0"/>
        <v>1.5</v>
      </c>
    </row>
    <row r="14" spans="2:13" x14ac:dyDescent="0.25">
      <c r="E14" s="4" t="s">
        <v>40</v>
      </c>
      <c r="F14" s="23">
        <f>COUNTIFS(Tab_lançamentos[ANO CHAMADO],graficos!$C$5,Tab_lançamentos[MÊS CHAMADO],auxiliar!E14)</f>
        <v>2</v>
      </c>
      <c r="H14" s="4" t="s">
        <v>40</v>
      </c>
      <c r="I14" s="23">
        <f>COUNTIFS(Tab_lançamentos[ANO CONCLUSAO],graficos!$C$5,Tab_lançamentos[MÊS CONCLUSAO],auxiliar!H14)</f>
        <v>2</v>
      </c>
      <c r="J14" s="24">
        <f t="shared" si="0"/>
        <v>1</v>
      </c>
      <c r="L14" s="4" t="s">
        <v>7</v>
      </c>
      <c r="M14" s="23">
        <f ca="1">COUNTIFS(Tab_lançamentos[STATUS],L14)</f>
        <v>2</v>
      </c>
    </row>
    <row r="15" spans="2:13" x14ac:dyDescent="0.25">
      <c r="E15" s="4" t="s">
        <v>41</v>
      </c>
      <c r="F15" s="23">
        <f>COUNTIFS(Tab_lançamentos[ANO CHAMADO],graficos!$C$5,Tab_lançamentos[MÊS CHAMADO],auxiliar!E15)</f>
        <v>0</v>
      </c>
      <c r="H15" s="4" t="s">
        <v>41</v>
      </c>
      <c r="I15" s="23">
        <f>COUNTIFS(Tab_lançamentos[ANO CONCLUSAO],graficos!$C$5,Tab_lançamentos[MÊS CONCLUSAO],auxiliar!H15)</f>
        <v>2</v>
      </c>
      <c r="J15" s="24">
        <f t="shared" si="0"/>
        <v>0</v>
      </c>
      <c r="L15" s="4" t="s">
        <v>8</v>
      </c>
      <c r="M15" s="23">
        <f ca="1">COUNTIFS(Tab_lançamentos[STATUS],L15)</f>
        <v>9</v>
      </c>
    </row>
    <row r="16" spans="2:13" x14ac:dyDescent="0.25">
      <c r="E16" s="4" t="s">
        <v>42</v>
      </c>
      <c r="F16" s="23">
        <f>COUNTIFS(Tab_lançamentos[ANO CHAMADO],graficos!$C$5,Tab_lançamentos[MÊS CHAMADO],auxiliar!E16)</f>
        <v>1</v>
      </c>
      <c r="H16" s="4" t="s">
        <v>42</v>
      </c>
      <c r="I16" s="23">
        <f>COUNTIFS(Tab_lançamentos[ANO CONCLUSAO],graficos!$C$5,Tab_lançamentos[MÊS CONCLUSAO],auxiliar!H16)</f>
        <v>1</v>
      </c>
      <c r="J16" s="24">
        <f t="shared" si="0"/>
        <v>1</v>
      </c>
      <c r="L16" s="4" t="s">
        <v>9</v>
      </c>
      <c r="M16" s="23">
        <f ca="1">COUNTIFS(Tab_lançamentos[STATUS],L16)</f>
        <v>3</v>
      </c>
    </row>
    <row r="17" spans="5:13" x14ac:dyDescent="0.25">
      <c r="E17" s="4" t="s">
        <v>43</v>
      </c>
      <c r="F17" s="23">
        <f>COUNTIFS(Tab_lançamentos[ANO CHAMADO],graficos!$C$5,Tab_lançamentos[MÊS CHAMADO],auxiliar!E17)</f>
        <v>3</v>
      </c>
      <c r="H17" s="4" t="s">
        <v>43</v>
      </c>
      <c r="I17" s="23">
        <f>COUNTIFS(Tab_lançamentos[ANO CONCLUSAO],graficos!$C$5,Tab_lançamentos[MÊS CONCLUSAO],auxiliar!H17)</f>
        <v>0</v>
      </c>
      <c r="J17" s="24">
        <f t="shared" si="0"/>
        <v>0</v>
      </c>
      <c r="L17" s="4" t="s">
        <v>11</v>
      </c>
      <c r="M17" s="23">
        <f ca="1">COUNTIFS(Tab_lançamentos[STATUS],L17)</f>
        <v>3</v>
      </c>
    </row>
    <row r="18" spans="5:13" x14ac:dyDescent="0.25">
      <c r="E18" s="4" t="s">
        <v>44</v>
      </c>
      <c r="F18" s="23">
        <f>COUNTIFS(Tab_lançamentos[ANO CHAMADO],graficos!$C$5,Tab_lançamentos[MÊS CHAMADO],auxiliar!E18)</f>
        <v>0</v>
      </c>
      <c r="H18" s="4" t="s">
        <v>44</v>
      </c>
      <c r="I18" s="23">
        <f>COUNTIFS(Tab_lançamentos[ANO CONCLUSAO],graficos!$C$5,Tab_lançamentos[MÊS CONCLUSAO],auxiliar!H18)</f>
        <v>0</v>
      </c>
      <c r="J18" s="24">
        <f t="shared" si="0"/>
        <v>0</v>
      </c>
    </row>
    <row r="19" spans="5:13" x14ac:dyDescent="0.25">
      <c r="E19" s="4" t="s">
        <v>45</v>
      </c>
      <c r="F19" s="23">
        <f>SUM(F7:F18)</f>
        <v>17</v>
      </c>
      <c r="H19" s="4" t="s">
        <v>45</v>
      </c>
      <c r="I19" s="23">
        <f>SUM(I7:I18)</f>
        <v>12</v>
      </c>
      <c r="J19" s="24">
        <f>IFERROR(I19/F19,0)</f>
        <v>0.70588235294117652</v>
      </c>
    </row>
  </sheetData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lançamentos</vt:lpstr>
      <vt:lpstr>graficos</vt:lpstr>
      <vt:lpstr>BÔNUS</vt:lpstr>
      <vt:lpstr>auxiliar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Rafael Silva</cp:lastModifiedBy>
  <dcterms:created xsi:type="dcterms:W3CDTF">2024-08-15T17:35:23Z</dcterms:created>
  <dcterms:modified xsi:type="dcterms:W3CDTF">2025-11-26T12:03:29Z</dcterms:modified>
</cp:coreProperties>
</file>