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DE GASTOS MENSAL/ATUAL/ARQUIVO/"/>
    </mc:Choice>
  </mc:AlternateContent>
  <xr:revisionPtr revIDLastSave="1171" documentId="8_{7B8E68E4-B2F7-4BE2-BE7C-7121ACF651C6}" xr6:coauthVersionLast="47" xr6:coauthVersionMax="47" xr10:uidLastSave="{E576B30D-7063-4B00-B4D8-FEAB3D797BAA}"/>
  <bookViews>
    <workbookView xWindow="-120" yWindow="-120" windowWidth="29040" windowHeight="15720" tabRatio="86" firstSheet="1" activeTab="1" xr2:uid="{C5E03722-150D-4BA0-AE9F-4A5A5C2758D9}"/>
  </bookViews>
  <sheets>
    <sheet name="CATEGORIAS" sheetId="2" r:id="rId1"/>
    <sheet name="LANÇAMENTOS" sheetId="1" r:id="rId2"/>
    <sheet name="BÔNUS" sheetId="5" r:id="rId3"/>
    <sheet name="AUX" sheetId="4" state="hidden" r:id="rId4"/>
  </sheets>
  <definedNames>
    <definedName name="DESPESAS">Tab_CadDespesas[DESCRIÇÃO DE CATEGORIA]</definedName>
    <definedName name="SegmentaçãodeDados_MÊS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8" i="2"/>
  <c r="F4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C8" i="2"/>
  <c r="C9" i="2"/>
  <c r="C10" i="2"/>
  <c r="C11" i="2"/>
  <c r="C12" i="2"/>
  <c r="C13" i="2"/>
  <c r="C14" i="2"/>
  <c r="C15" i="2"/>
  <c r="C16" i="2"/>
  <c r="C17" i="2"/>
  <c r="C18" i="2"/>
  <c r="C19" i="2"/>
  <c r="C5" i="2" l="1"/>
  <c r="D12" i="2"/>
  <c r="D19" i="2"/>
  <c r="D10" i="2"/>
  <c r="D16" i="2"/>
  <c r="D18" i="2"/>
  <c r="D15" i="2"/>
  <c r="D9" i="2"/>
  <c r="D11" i="2"/>
  <c r="D14" i="2"/>
  <c r="D17" i="2"/>
  <c r="D13" i="2"/>
  <c r="D6" i="1"/>
  <c r="C9" i="4" l="1"/>
  <c r="C8" i="4"/>
  <c r="C16" i="4"/>
  <c r="C12" i="4"/>
  <c r="C15" i="4"/>
  <c r="C11" i="4"/>
  <c r="C7" i="4"/>
  <c r="C14" i="4"/>
  <c r="C10" i="4"/>
  <c r="C6" i="4"/>
  <c r="C5" i="4"/>
  <c r="C13" i="4"/>
  <c r="D14" i="4" l="1"/>
  <c r="D7" i="4"/>
  <c r="D11" i="4"/>
  <c r="D15" i="4"/>
  <c r="D13" i="4"/>
  <c r="D16" i="4"/>
  <c r="D6" i="4"/>
  <c r="D8" i="4"/>
  <c r="D12" i="4"/>
  <c r="D5" i="4"/>
  <c r="D10" i="4"/>
  <c r="D9" i="4"/>
  <c r="C3" i="4"/>
</calcChain>
</file>

<file path=xl/sharedStrings.xml><?xml version="1.0" encoding="utf-8"?>
<sst xmlns="http://schemas.openxmlformats.org/spreadsheetml/2006/main" count="79" uniqueCount="38">
  <si>
    <t>DATA</t>
  </si>
  <si>
    <t>VALOR</t>
  </si>
  <si>
    <t>SUPERMERCADO</t>
  </si>
  <si>
    <t>APPS DE COMIDA</t>
  </si>
  <si>
    <t>APPS DE TRANSPORTE</t>
  </si>
  <si>
    <t>RESTAURANTE</t>
  </si>
  <si>
    <t>LAZER</t>
  </si>
  <si>
    <t>ALUGUEL</t>
  </si>
  <si>
    <t>INTERNET</t>
  </si>
  <si>
    <t>CELULAR</t>
  </si>
  <si>
    <t>CURSO DE IDIOMAS</t>
  </si>
  <si>
    <t>PADARIA</t>
  </si>
  <si>
    <t>FARMÁCIA</t>
  </si>
  <si>
    <t>OUTROS GASTOS</t>
  </si>
  <si>
    <t>VALOR GASTO</t>
  </si>
  <si>
    <t>%</t>
  </si>
  <si>
    <t>VALOR TOTAL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</si>
  <si>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</si>
  <si>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</si>
  <si>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</si>
  <si>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</si>
  <si>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</si>
  <si>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</si>
  <si>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</si>
  <si>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</si>
  <si>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</si>
  <si>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</si>
  <si>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</si>
  <si>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</si>
  <si>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</si>
  <si>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SELECIONE A CATEGORIA 
PARA ANÁLISE GRÁFICA</t>
  </si>
  <si>
    <t>SELECIONE A CATEGORIA</t>
  </si>
  <si>
    <t>DESCRIÇÃO DE CATEGORIA</t>
  </si>
  <si>
    <t>SUBTOTAL</t>
  </si>
  <si>
    <t>[ PLANILHA CONTROLE GASTOS MENSAL ] - BÔNUS E INFORMAÇÕES ADICIONAIS</t>
  </si>
  <si>
    <t>[ PLANILHA CONTROLE GASTOS MENSAL ] - CADASTRO DE CATEGORIAS E ANÁLISE GRÁFICA</t>
  </si>
  <si>
    <t>[ PLANILHA CONTROLE GASTOS MENSAL ] - LANÇAMENTOS DE GASTOS DIÁRIOS</t>
  </si>
  <si>
    <t>OBSERVAÇÃO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</si>
</sst>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9"/>
      <color theme="0"/>
      <name val="Calibri"/>
      <family val="2"/>
    </font>
    <font>
      <b/>
      <sz val="10"/>
      <color theme="1"/>
      <name val="Calibri"/>
      <family val="2"/>
    </font>
    <font>
      <b/>
      <sz val="18"/>
      <color rgb="FF070F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70F6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Dashed">
        <color theme="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10622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44" fontId="7" fillId="5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0" fillId="4" borderId="0" xfId="0" applyFont="1" applyFill="1" applyAlignment="1">
      <alignment vertical="center"/>
    </xf>
    <xf numFmtId="0" fontId="0" fillId="3" borderId="4" xfId="0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" fillId="4" borderId="0" xfId="3" applyFill="1" applyAlignment="1">
      <alignment vertical="center"/>
    </xf>
    <xf numFmtId="0" fontId="1" fillId="4" borderId="0" xfId="3" applyFill="1"/>
    <xf numFmtId="0" fontId="1" fillId="4" borderId="2" xfId="3" applyFill="1" applyBorder="1"/>
    <xf numFmtId="0" fontId="1" fillId="0" borderId="0" xfId="3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 wrapText="1"/>
    </xf>
    <xf numFmtId="43" fontId="3" fillId="6" borderId="3" xfId="1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12" fillId="5" borderId="1" xfId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4" fontId="3" fillId="5" borderId="0" xfId="1" applyFont="1" applyFill="1" applyAlignment="1">
      <alignment vertical="center"/>
    </xf>
    <xf numFmtId="10" fontId="3" fillId="5" borderId="0" xfId="2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right" vertical="center" indent="1"/>
    </xf>
    <xf numFmtId="44" fontId="12" fillId="5" borderId="1" xfId="1" applyNumberFormat="1" applyFont="1" applyFill="1" applyBorder="1" applyAlignment="1">
      <alignment vertical="center"/>
    </xf>
    <xf numFmtId="10" fontId="12" fillId="5" borderId="1" xfId="2" applyNumberFormat="1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5" xfId="3" xr:uid="{36D26D32-E2D9-44DD-AC44-41BB4C64436A}"/>
    <cellStyle name="Porcentagem" xfId="2" builtinId="5"/>
  </cellStyles>
  <dxfs count="12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0622F"/>
      <color rgb="FF070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AUX!$B$4:$B$16</c15:sqref>
                  </c15:fullRef>
                </c:ext>
              </c:extLst>
              <c:f>AUX!$B$5:$B$16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AUX!$C$4:$C$16</c15:sqref>
                  </c15:fullRef>
                </c:ext>
              </c:extLst>
              <c:f>AUX!$C$5:$C$16</c:f>
              <c:numCache>
                <c:formatCode>_(* #,##0.00_);_(* \(#,##0.00\);_(* "-"??_);_(@_)</c:formatCode>
                <c:ptCount val="12"/>
                <c:pt idx="0">
                  <c:v>1450</c:v>
                </c:pt>
                <c:pt idx="1">
                  <c:v>1450</c:v>
                </c:pt>
                <c:pt idx="2">
                  <c:v>1450</c:v>
                </c:pt>
                <c:pt idx="3">
                  <c:v>1500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E-4E81-BDEF-C0E21847211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AUX!$B$4:$B$16</c15:sqref>
                  </c15:fullRef>
                </c:ext>
              </c:extLst>
              <c:f>AUX!$B$5:$B$16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AUX!$D$4:$D$16</c15:sqref>
                  </c15:fullRef>
                </c:ext>
              </c:extLst>
              <c:f>AUX!$D$5:$D$16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1500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6-4E67-8E21-61426B68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413055"/>
        <c:axId val="485409695"/>
      </c:barChart>
      <c:catAx>
        <c:axId val="485413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409695"/>
        <c:crosses val="autoZero"/>
        <c:auto val="1"/>
        <c:lblAlgn val="ctr"/>
        <c:lblOffset val="100"/>
        <c:noMultiLvlLbl val="0"/>
      </c:catAx>
      <c:valAx>
        <c:axId val="48540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54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LAN&#199;AMENTOS!A1"/><Relationship Id="rId2" Type="http://schemas.openxmlformats.org/officeDocument/2006/relationships/hyperlink" Target="#CATEGORIAS!A1"/><Relationship Id="rId1" Type="http://schemas.openxmlformats.org/officeDocument/2006/relationships/chart" Target="../charts/chart1.xml"/><Relationship Id="rId5" Type="http://schemas.openxmlformats.org/officeDocument/2006/relationships/hyperlink" Target="#B&#212;NUS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LAN&#199;AMENTOS!A1"/><Relationship Id="rId1" Type="http://schemas.openxmlformats.org/officeDocument/2006/relationships/hyperlink" Target="#CATEGORIAS!A1"/><Relationship Id="rId4" Type="http://schemas.openxmlformats.org/officeDocument/2006/relationships/hyperlink" Target="#B&#212;NU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CATEGORIAS!A1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hyperlink" Target="#B&#212;NUS!A1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hyperlink" Target="#LAN&#199;AMENT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85725</xdr:rowOff>
    </xdr:from>
    <xdr:to>
      <xdr:col>16</xdr:col>
      <xdr:colOff>457200</xdr:colOff>
      <xdr:row>18</xdr:row>
      <xdr:rowOff>200025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BF1AFFD6-B690-0B3C-110C-0A2D78AF1419}"/>
            </a:ext>
          </a:extLst>
        </xdr:cNvPr>
        <xdr:cNvSpPr/>
      </xdr:nvSpPr>
      <xdr:spPr>
        <a:xfrm>
          <a:off x="4162425" y="1343025"/>
          <a:ext cx="7362825" cy="2628900"/>
        </a:xfrm>
        <a:prstGeom prst="rect">
          <a:avLst/>
        </a:prstGeom>
        <a:solidFill>
          <a:schemeClr val="bg1"/>
        </a:solidFill>
        <a:ln w="12700">
          <a:solidFill>
            <a:schemeClr val="accent3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5</xdr:col>
      <xdr:colOff>51775</xdr:colOff>
      <xdr:row>7</xdr:row>
      <xdr:rowOff>143129</xdr:rowOff>
    </xdr:from>
    <xdr:to>
      <xdr:col>8</xdr:col>
      <xdr:colOff>121058</xdr:colOff>
      <xdr:row>9</xdr:row>
      <xdr:rowOff>153929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FC4E00F3-E775-D4AC-7576-CCA3BF096438}"/>
            </a:ext>
          </a:extLst>
        </xdr:cNvPr>
        <xdr:cNvSpPr txBox="1"/>
      </xdr:nvSpPr>
      <xdr:spPr>
        <a:xfrm>
          <a:off x="4214200" y="1400429"/>
          <a:ext cx="1898083" cy="4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VALOR</a:t>
          </a:r>
          <a:r>
            <a:rPr lang="pt-BR" sz="120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ACUMULADO</a:t>
          </a:r>
        </a:p>
        <a:p>
          <a:r>
            <a:rPr lang="pt-BR" sz="120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Gastos Mensais</a:t>
          </a:r>
          <a:endParaRPr lang="pt-BR" sz="120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8</xdr:col>
      <xdr:colOff>251800</xdr:colOff>
      <xdr:row>7</xdr:row>
      <xdr:rowOff>161925</xdr:rowOff>
    </xdr:from>
    <xdr:to>
      <xdr:col>11</xdr:col>
      <xdr:colOff>238125</xdr:colOff>
      <xdr:row>9</xdr:row>
      <xdr:rowOff>172725</xdr:rowOff>
    </xdr:to>
    <xdr:sp macro="" textlink="AUX!C3">
      <xdr:nvSpPr>
        <xdr:cNvPr id="12" name="CaixaDeTexto 11">
          <a:extLst>
            <a:ext uri="{FF2B5EF4-FFF2-40B4-BE49-F238E27FC236}">
              <a16:creationId xmlns:a16="http://schemas.microsoft.com/office/drawing/2014/main" id="{EE10F7C3-69A4-E992-CDE4-604D68D0C42D}"/>
            </a:ext>
          </a:extLst>
        </xdr:cNvPr>
        <xdr:cNvSpPr txBox="1"/>
      </xdr:nvSpPr>
      <xdr:spPr>
        <a:xfrm>
          <a:off x="6243025" y="1419225"/>
          <a:ext cx="1815125" cy="468000"/>
        </a:xfrm>
        <a:prstGeom prst="round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E3BFC46-4EAA-430B-BD70-59C6871A5314}" type="TxLink">
            <a:rPr lang="en-US" sz="1600" b="0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 R$ 5.850,00 </a:t>
          </a:fld>
          <a:endParaRPr lang="pt-BR" sz="2400" b="0">
            <a:solidFill>
              <a:schemeClr val="bg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5</xdr:col>
      <xdr:colOff>95250</xdr:colOff>
      <xdr:row>10</xdr:row>
      <xdr:rowOff>38100</xdr:rowOff>
    </xdr:from>
    <xdr:to>
      <xdr:col>16</xdr:col>
      <xdr:colOff>352425</xdr:colOff>
      <xdr:row>18</xdr:row>
      <xdr:rowOff>77343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19967A3-4AED-4FC7-9562-5A4D8D368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1219201</xdr:colOff>
      <xdr:row>0</xdr:row>
      <xdr:rowOff>57150</xdr:rowOff>
    </xdr:from>
    <xdr:to>
      <xdr:col>2</xdr:col>
      <xdr:colOff>792301</xdr:colOff>
      <xdr:row>1</xdr:row>
      <xdr:rowOff>169500</xdr:rowOff>
    </xdr:to>
    <xdr:sp macro="" textlink="">
      <xdr:nvSpPr>
        <xdr:cNvPr id="10" name="Retângulo: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9FA08-D696-4BA8-8979-A3122669CEE4}"/>
            </a:ext>
          </a:extLst>
        </xdr:cNvPr>
        <xdr:cNvSpPr/>
      </xdr:nvSpPr>
      <xdr:spPr>
        <a:xfrm>
          <a:off x="1276351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CATEGORIAS</a:t>
          </a:r>
        </a:p>
      </xdr:txBody>
    </xdr:sp>
    <xdr:clientData/>
  </xdr:twoCellAnchor>
  <xdr:twoCellAnchor editAs="absolute">
    <xdr:from>
      <xdr:col>2</xdr:col>
      <xdr:colOff>914401</xdr:colOff>
      <xdr:row>0</xdr:row>
      <xdr:rowOff>57150</xdr:rowOff>
    </xdr:from>
    <xdr:to>
      <xdr:col>4</xdr:col>
      <xdr:colOff>277951</xdr:colOff>
      <xdr:row>1</xdr:row>
      <xdr:rowOff>169500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3B9070-309F-40E5-B852-98F7D3E6B684}"/>
            </a:ext>
          </a:extLst>
        </xdr:cNvPr>
        <xdr:cNvSpPr/>
      </xdr:nvSpPr>
      <xdr:spPr>
        <a:xfrm>
          <a:off x="28384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1</xdr:col>
      <xdr:colOff>1</xdr:colOff>
      <xdr:row>0</xdr:row>
      <xdr:rowOff>19050</xdr:rowOff>
    </xdr:from>
    <xdr:to>
      <xdr:col>1</xdr:col>
      <xdr:colOff>838201</xdr:colOff>
      <xdr:row>2</xdr:row>
      <xdr:rowOff>6056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432EB59C-0FDA-4C6B-A615-92ABCBFDD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5</xdr:col>
      <xdr:colOff>66676</xdr:colOff>
      <xdr:row>0</xdr:row>
      <xdr:rowOff>57150</xdr:rowOff>
    </xdr:from>
    <xdr:to>
      <xdr:col>7</xdr:col>
      <xdr:colOff>287476</xdr:colOff>
      <xdr:row>1</xdr:row>
      <xdr:rowOff>169500</xdr:rowOff>
    </xdr:to>
    <xdr:sp macro="" textlink="">
      <xdr:nvSpPr>
        <xdr:cNvPr id="16" name="Retângulo: Cantos Arredondado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A8EF1C-0567-4BD8-88FE-B006B8AE3388}"/>
            </a:ext>
          </a:extLst>
        </xdr:cNvPr>
        <xdr:cNvSpPr/>
      </xdr:nvSpPr>
      <xdr:spPr>
        <a:xfrm>
          <a:off x="44005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47625</xdr:rowOff>
    </xdr:from>
    <xdr:to>
      <xdr:col>2</xdr:col>
      <xdr:colOff>2962275</xdr:colOff>
      <xdr:row>7</xdr:row>
      <xdr:rowOff>58575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MÊS">
              <a:extLst>
                <a:ext uri="{FF2B5EF4-FFF2-40B4-BE49-F238E27FC236}">
                  <a16:creationId xmlns:a16="http://schemas.microsoft.com/office/drawing/2014/main" id="{6B01F714-A227-F476-29DA-73CB3972AA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1" y="828675"/>
              <a:ext cx="3838574" cy="79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342901</xdr:colOff>
      <xdr:row>0</xdr:row>
      <xdr:rowOff>57150</xdr:rowOff>
    </xdr:from>
    <xdr:to>
      <xdr:col>2</xdr:col>
      <xdr:colOff>1782901</xdr:colOff>
      <xdr:row>1</xdr:row>
      <xdr:rowOff>169500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3E933-AF2C-40E2-9027-B65051AD122A}"/>
            </a:ext>
          </a:extLst>
        </xdr:cNvPr>
        <xdr:cNvSpPr/>
      </xdr:nvSpPr>
      <xdr:spPr>
        <a:xfrm>
          <a:off x="12763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CATEGORIAS</a:t>
          </a:r>
        </a:p>
      </xdr:txBody>
    </xdr:sp>
    <xdr:clientData/>
  </xdr:twoCellAnchor>
  <xdr:twoCellAnchor editAs="absolute">
    <xdr:from>
      <xdr:col>2</xdr:col>
      <xdr:colOff>1905001</xdr:colOff>
      <xdr:row>0</xdr:row>
      <xdr:rowOff>57150</xdr:rowOff>
    </xdr:from>
    <xdr:to>
      <xdr:col>3</xdr:col>
      <xdr:colOff>277951</xdr:colOff>
      <xdr:row>1</xdr:row>
      <xdr:rowOff>169500</xdr:rowOff>
    </xdr:to>
    <xdr:sp macro="" textlink="">
      <xdr:nvSpPr>
        <xdr:cNvPr id="10" name="Retângulo: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B17EB2-DBA0-4644-94B5-0B8B9F1AEB4E}"/>
            </a:ext>
          </a:extLst>
        </xdr:cNvPr>
        <xdr:cNvSpPr/>
      </xdr:nvSpPr>
      <xdr:spPr>
        <a:xfrm>
          <a:off x="2838451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1</xdr:col>
      <xdr:colOff>1</xdr:colOff>
      <xdr:row>0</xdr:row>
      <xdr:rowOff>19050</xdr:rowOff>
    </xdr:from>
    <xdr:to>
      <xdr:col>1</xdr:col>
      <xdr:colOff>838201</xdr:colOff>
      <xdr:row>2</xdr:row>
      <xdr:rowOff>6056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0362DCC-3004-4F5F-8A2D-08E75F6A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400051</xdr:colOff>
      <xdr:row>0</xdr:row>
      <xdr:rowOff>57150</xdr:rowOff>
    </xdr:from>
    <xdr:to>
      <xdr:col>4</xdr:col>
      <xdr:colOff>173176</xdr:colOff>
      <xdr:row>1</xdr:row>
      <xdr:rowOff>169500</xdr:rowOff>
    </xdr:to>
    <xdr:sp macro="" textlink="">
      <xdr:nvSpPr>
        <xdr:cNvPr id="12" name="Retângulo: Cantos Arredondado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8002C8-F7A1-451A-9963-11F4C911C676}"/>
            </a:ext>
          </a:extLst>
        </xdr:cNvPr>
        <xdr:cNvSpPr/>
      </xdr:nvSpPr>
      <xdr:spPr>
        <a:xfrm>
          <a:off x="44005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20A5A-6BF4-42A1-9A44-097BFEAA25EB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349435B4-37F8-E4E8-8C9A-1D473850D043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DFAAFCF7-A148-1E0C-009C-1264CB27EF95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B69FC242-AF3E-F1D3-1AAF-5797D2135F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213E39E0-EDC4-A87E-7E56-51BEA44425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43F2D0-BE34-42E9-900A-55333C54FD60}"/>
            </a:ext>
          </a:extLst>
        </xdr:cNvPr>
        <xdr:cNvGrpSpPr/>
      </xdr:nvGrpSpPr>
      <xdr:grpSpPr>
        <a:xfrm>
          <a:off x="6400800" y="914400"/>
          <a:ext cx="6019800" cy="3540627"/>
          <a:chOff x="6381750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E17DB83-717E-6B6B-9033-F3E5B2733668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4A6767F7-3FA2-D239-378C-ADAD5025CC67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49BE99C2-02FD-0FEC-D5A4-7797454650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D3558A23-91B5-25B9-27B7-91B51E87EB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</xdr:col>
      <xdr:colOff>9525</xdr:colOff>
      <xdr:row>0</xdr:row>
      <xdr:rowOff>19050</xdr:rowOff>
    </xdr:from>
    <xdr:to>
      <xdr:col>2</xdr:col>
      <xdr:colOff>238125</xdr:colOff>
      <xdr:row>2</xdr:row>
      <xdr:rowOff>6056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419C2AA-AAFD-4163-9347-E7D6441C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1</xdr:colOff>
      <xdr:row>0</xdr:row>
      <xdr:rowOff>57150</xdr:rowOff>
    </xdr:from>
    <xdr:to>
      <xdr:col>5</xdr:col>
      <xdr:colOff>220801</xdr:colOff>
      <xdr:row>1</xdr:row>
      <xdr:rowOff>169500</xdr:rowOff>
    </xdr:to>
    <xdr:sp macro="" textlink="">
      <xdr:nvSpPr>
        <xdr:cNvPr id="14" name="Retângulo: Cantos Arredondados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A363285-745A-4786-8E52-9664AB07CCDE}"/>
            </a:ext>
          </a:extLst>
        </xdr:cNvPr>
        <xdr:cNvSpPr/>
      </xdr:nvSpPr>
      <xdr:spPr>
        <a:xfrm>
          <a:off x="12763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CATEGORIAS</a:t>
          </a:r>
        </a:p>
      </xdr:txBody>
    </xdr:sp>
    <xdr:clientData/>
  </xdr:twoCellAnchor>
  <xdr:twoCellAnchor editAs="absolute">
    <xdr:from>
      <xdr:col>5</xdr:col>
      <xdr:colOff>342901</xdr:colOff>
      <xdr:row>0</xdr:row>
      <xdr:rowOff>57150</xdr:rowOff>
    </xdr:from>
    <xdr:to>
      <xdr:col>7</xdr:col>
      <xdr:colOff>563701</xdr:colOff>
      <xdr:row>1</xdr:row>
      <xdr:rowOff>169500</xdr:rowOff>
    </xdr:to>
    <xdr:sp macro="" textlink="">
      <xdr:nvSpPr>
        <xdr:cNvPr id="15" name="Retângulo: Cantos Arredondado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1E99DA-7004-4C03-8ADF-6301B15C1962}"/>
            </a:ext>
          </a:extLst>
        </xdr:cNvPr>
        <xdr:cNvSpPr/>
      </xdr:nvSpPr>
      <xdr:spPr>
        <a:xfrm>
          <a:off x="2838451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8</xdr:col>
      <xdr:colOff>76201</xdr:colOff>
      <xdr:row>0</xdr:row>
      <xdr:rowOff>57150</xdr:rowOff>
    </xdr:from>
    <xdr:to>
      <xdr:col>10</xdr:col>
      <xdr:colOff>297001</xdr:colOff>
      <xdr:row>1</xdr:row>
      <xdr:rowOff>169500</xdr:rowOff>
    </xdr:to>
    <xdr:sp macro="" textlink="">
      <xdr:nvSpPr>
        <xdr:cNvPr id="16" name="Retângulo: Cantos Arredondados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FEFA626-9530-4FAD-80F0-145C02722937}"/>
            </a:ext>
          </a:extLst>
        </xdr:cNvPr>
        <xdr:cNvSpPr/>
      </xdr:nvSpPr>
      <xdr:spPr>
        <a:xfrm>
          <a:off x="4400551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F5C690E2-DA3A-4BFB-A792-974FCE4305A5}" sourceName="MÊS">
  <extLst>
    <x:ext xmlns:x15="http://schemas.microsoft.com/office/spreadsheetml/2010/11/main" uri="{2F2917AC-EB37-4324-AD4E-5DD8C200BD13}">
      <x15:tableSlicerCache tableId="1" column="5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" xr10:uid="{600B9950-AEA1-4E02-9264-527FCF14BF16}" cache="SegmentaçãodeDados_MÊS" caption="MÊS" columnCount="6" style="SlicerStyleLight3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A302C3-4A98-4277-B1A9-CA58E8DE45CA}" name="Tab_CadDespesas" displayName="Tab_CadDespesas" ref="B7:D19" totalsRowShown="0" headerRowDxfId="11" dataDxfId="10">
  <autoFilter ref="B7:D19" xr:uid="{B3A302C3-4A98-4277-B1A9-CA58E8DE45CA}"/>
  <sortState xmlns:xlrd2="http://schemas.microsoft.com/office/spreadsheetml/2017/richdata2" ref="B8:C19">
    <sortCondition ref="B8:B19"/>
  </sortState>
  <tableColumns count="3">
    <tableColumn id="1" xr3:uid="{CB28E57F-3E64-40F9-A497-E66BFAEF9650}" name="DESCRIÇÃO DE CATEGORIA" dataDxfId="2"/>
    <tableColumn id="2" xr3:uid="{B6B27E0D-C435-4EF1-AC05-264A4F17335E}" name="VALOR GASTO" dataDxfId="1" dataCellStyle="Moeda">
      <calculatedColumnFormula>SUMIFS(Tab_Lançamentos[VALOR],Tab_Lançamentos[SELECIONE A CATEGORIA],Tab_CadDespesas[[#This Row],[DESCRIÇÃO DE CATEGORIA]])</calculatedColumnFormula>
    </tableColumn>
    <tableColumn id="3" xr3:uid="{D2F00892-BD06-442F-B5FD-3D7C047598C3}" name="%" dataDxfId="0" dataCellStyle="Porcentagem">
      <calculatedColumnFormula>IFERROR(Tab_CadDespesas[[#This Row],[VALOR GASTO]]/SUM(Tab_CadDespesas[VALOR GASTO]),0)</calculatedColumnFormula>
    </tableColumn>
  </tableColumns>
  <tableStyleInfo name="TableStyleLight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D762A3-5301-4EC7-897A-D18C6BA742FE}" name="Tab_Lançamentos" displayName="Tab_Lançamentos" ref="B9:F46" totalsRowShown="0" headerRowDxfId="9" dataDxfId="8">
  <autoFilter ref="B9:F46" xr:uid="{C9D762A3-5301-4EC7-897A-D18C6BA742FE}"/>
  <sortState xmlns:xlrd2="http://schemas.microsoft.com/office/spreadsheetml/2017/richdata2" ref="B10:F45">
    <sortCondition ref="B10:B45"/>
  </sortState>
  <tableColumns count="5">
    <tableColumn id="1" xr3:uid="{4C368156-1AF6-44EC-98CC-B7134452FE96}" name="DATA" dataDxfId="7"/>
    <tableColumn id="3" xr3:uid="{E5DA3628-BF41-4DE8-ADCB-4551DE0898E3}" name="SELECIONE A CATEGORIA" dataDxfId="6"/>
    <tableColumn id="4" xr3:uid="{099BA1E2-6E90-4AC9-B688-ED47DAAC3759}" name="VALOR" dataDxfId="5" dataCellStyle="Moeda"/>
    <tableColumn id="2" xr3:uid="{88C34C8D-6046-49EF-8CAD-2CB86524D79B}" name="OBSERVAÇÃO" dataDxfId="4" dataCellStyle="Moeda"/>
    <tableColumn id="5" xr3:uid="{92576794-3872-4A91-B470-311241F0C64A}" name="MÊS" dataDxfId="3">
      <calculatedColumnFormula>IF(Tab_Lançamentos[[#This Row],[DATA]]="","",PROPER(TEXT(Tab_Lançamentos[[#This Row],[DATA]],"MMM")))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F11D-469F-47C3-8A57-58D943B81585}">
  <dimension ref="B1:K19"/>
  <sheetViews>
    <sheetView showGridLines="0" zoomScaleNormal="100" workbookViewId="0">
      <pane ySplit="3" topLeftCell="A4" activePane="bottomLeft" state="frozen"/>
      <selection pane="bottomLeft" activeCell="U7" sqref="U7"/>
    </sheetView>
  </sheetViews>
  <sheetFormatPr defaultRowHeight="18" customHeight="1" x14ac:dyDescent="0.25"/>
  <cols>
    <col min="1" max="1" width="0.85546875" style="1" customWidth="1"/>
    <col min="2" max="2" width="28" style="1" customWidth="1"/>
    <col min="3" max="3" width="19.7109375" style="1" customWidth="1"/>
    <col min="4" max="4" width="11.42578125" style="1" customWidth="1"/>
    <col min="5" max="5" width="5" style="1" customWidth="1"/>
    <col min="6" max="14" width="9.140625" style="1"/>
    <col min="15" max="15" width="12.140625" style="1" customWidth="1"/>
    <col min="16" max="16384" width="9.140625" style="1"/>
  </cols>
  <sheetData>
    <row r="1" spans="2:11" s="8" customFormat="1" ht="20.100000000000001" customHeight="1" x14ac:dyDescent="0.25">
      <c r="C1" s="9"/>
    </row>
    <row r="2" spans="2:11" s="8" customFormat="1" ht="20.100000000000001" customHeight="1" x14ac:dyDescent="0.25"/>
    <row r="3" spans="2:11" s="10" customFormat="1" ht="22.5" customHeight="1" thickBot="1" x14ac:dyDescent="0.3">
      <c r="B3" s="11" t="s">
        <v>35</v>
      </c>
    </row>
    <row r="4" spans="2:11" customFormat="1" ht="8.1" customHeight="1" thickTop="1" x14ac:dyDescent="0.25"/>
    <row r="5" spans="2:11" customFormat="1" ht="18" customHeight="1" x14ac:dyDescent="0.25">
      <c r="B5" s="28" t="s">
        <v>33</v>
      </c>
      <c r="C5" s="29">
        <f>SUBTOTAL(9,Tab_CadDespesas[VALOR GASTO])</f>
        <v>11501.5</v>
      </c>
      <c r="D5" s="30">
        <f>SUBTOTAL(9,Tab_CadDespesas[%])</f>
        <v>0.99999999999999989</v>
      </c>
    </row>
    <row r="6" spans="2:11" customFormat="1" ht="8.1" customHeight="1" x14ac:dyDescent="0.25"/>
    <row r="7" spans="2:11" ht="30" customHeight="1" x14ac:dyDescent="0.25">
      <c r="B7" s="16" t="s">
        <v>32</v>
      </c>
      <c r="C7" s="2" t="s">
        <v>14</v>
      </c>
      <c r="D7" s="2" t="s">
        <v>15</v>
      </c>
      <c r="F7" s="22" t="s">
        <v>30</v>
      </c>
      <c r="G7" s="22"/>
      <c r="H7" s="22"/>
      <c r="I7" s="23" t="s">
        <v>7</v>
      </c>
      <c r="J7" s="23"/>
      <c r="K7" s="23"/>
    </row>
    <row r="8" spans="2:11" ht="18" customHeight="1" x14ac:dyDescent="0.25">
      <c r="B8" s="1" t="s">
        <v>7</v>
      </c>
      <c r="C8" s="26">
        <f>SUMIFS(Tab_Lançamentos[VALOR],Tab_Lançamentos[SELECIONE A CATEGORIA],Tab_CadDespesas[[#This Row],[DESCRIÇÃO DE CATEGORIA]])</f>
        <v>5850</v>
      </c>
      <c r="D8" s="27">
        <f>IFERROR(Tab_CadDespesas[[#This Row],[VALOR GASTO]]/SUM(Tab_CadDespesas[VALOR GASTO]),0)</f>
        <v>0.5086293092205364</v>
      </c>
      <c r="F8"/>
      <c r="G8"/>
      <c r="H8"/>
    </row>
    <row r="9" spans="2:11" ht="18" customHeight="1" x14ac:dyDescent="0.25">
      <c r="B9" s="1" t="s">
        <v>3</v>
      </c>
      <c r="C9" s="26">
        <f>SUMIFS(Tab_Lançamentos[VALOR],Tab_Lançamentos[SELECIONE A CATEGORIA],Tab_CadDespesas[[#This Row],[DESCRIÇÃO DE CATEGORIA]])</f>
        <v>135</v>
      </c>
      <c r="D9" s="27">
        <f>IFERROR(Tab_CadDespesas[[#This Row],[VALOR GASTO]]/SUM(Tab_CadDespesas[VALOR GASTO]),0)</f>
        <v>1.1737599443550841E-2</v>
      </c>
    </row>
    <row r="10" spans="2:11" ht="18" customHeight="1" x14ac:dyDescent="0.25">
      <c r="B10" s="1" t="s">
        <v>4</v>
      </c>
      <c r="C10" s="26">
        <f>SUMIFS(Tab_Lançamentos[VALOR],Tab_Lançamentos[SELECIONE A CATEGORIA],Tab_CadDespesas[[#This Row],[DESCRIÇÃO DE CATEGORIA]])</f>
        <v>65</v>
      </c>
      <c r="D10" s="27">
        <f>IFERROR(Tab_CadDespesas[[#This Row],[VALOR GASTO]]/SUM(Tab_CadDespesas[VALOR GASTO]),0)</f>
        <v>5.6514367691170714E-3</v>
      </c>
    </row>
    <row r="11" spans="2:11" ht="18" customHeight="1" x14ac:dyDescent="0.25">
      <c r="B11" s="1" t="s">
        <v>9</v>
      </c>
      <c r="C11" s="26">
        <f>SUMIFS(Tab_Lançamentos[VALOR],Tab_Lançamentos[SELECIONE A CATEGORIA],Tab_CadDespesas[[#This Row],[DESCRIÇÃO DE CATEGORIA]])</f>
        <v>334.8</v>
      </c>
      <c r="D11" s="27">
        <f>IFERROR(Tab_CadDespesas[[#This Row],[VALOR GASTO]]/SUM(Tab_CadDespesas[VALOR GASTO]),0)</f>
        <v>2.9109246620006086E-2</v>
      </c>
    </row>
    <row r="12" spans="2:11" ht="18" customHeight="1" x14ac:dyDescent="0.25">
      <c r="B12" s="1" t="s">
        <v>10</v>
      </c>
      <c r="C12" s="26">
        <f>SUMIFS(Tab_Lançamentos[VALOR],Tab_Lançamentos[SELECIONE A CATEGORIA],Tab_CadDespesas[[#This Row],[DESCRIÇÃO DE CATEGORIA]])</f>
        <v>1080</v>
      </c>
      <c r="D12" s="27">
        <f>IFERROR(Tab_CadDespesas[[#This Row],[VALOR GASTO]]/SUM(Tab_CadDespesas[VALOR GASTO]),0)</f>
        <v>9.3900795548406732E-2</v>
      </c>
    </row>
    <row r="13" spans="2:11" ht="18" customHeight="1" x14ac:dyDescent="0.25">
      <c r="B13" s="1" t="s">
        <v>12</v>
      </c>
      <c r="C13" s="26">
        <f>SUMIFS(Tab_Lançamentos[VALOR],Tab_Lançamentos[SELECIONE A CATEGORIA],Tab_CadDespesas[[#This Row],[DESCRIÇÃO DE CATEGORIA]])</f>
        <v>95</v>
      </c>
      <c r="D13" s="27">
        <f>IFERROR(Tab_CadDespesas[[#This Row],[VALOR GASTO]]/SUM(Tab_CadDespesas[VALOR GASTO]),0)</f>
        <v>8.2597922010172586E-3</v>
      </c>
    </row>
    <row r="14" spans="2:11" ht="18" customHeight="1" x14ac:dyDescent="0.25">
      <c r="B14" s="1" t="s">
        <v>8</v>
      </c>
      <c r="C14" s="26">
        <f>SUMIFS(Tab_Lançamentos[VALOR],Tab_Lançamentos[SELECIONE A CATEGORIA],Tab_CadDespesas[[#This Row],[DESCRIÇÃO DE CATEGORIA]])</f>
        <v>494.70000000000005</v>
      </c>
      <c r="D14" s="27">
        <f>IFERROR(Tab_CadDespesas[[#This Row],[VALOR GASTO]]/SUM(Tab_CadDespesas[VALOR GASTO]),0)</f>
        <v>4.3011781072034086E-2</v>
      </c>
    </row>
    <row r="15" spans="2:11" ht="18" customHeight="1" x14ac:dyDescent="0.25">
      <c r="B15" s="1" t="s">
        <v>6</v>
      </c>
      <c r="C15" s="26">
        <f>SUMIFS(Tab_Lançamentos[VALOR],Tab_Lançamentos[SELECIONE A CATEGORIA],Tab_CadDespesas[[#This Row],[DESCRIÇÃO DE CATEGORIA]])</f>
        <v>220</v>
      </c>
      <c r="D15" s="27">
        <f>IFERROR(Tab_CadDespesas[[#This Row],[VALOR GASTO]]/SUM(Tab_CadDespesas[VALOR GASTO]),0)</f>
        <v>1.9127939833934703E-2</v>
      </c>
    </row>
    <row r="16" spans="2:11" ht="18" customHeight="1" x14ac:dyDescent="0.25">
      <c r="B16" s="1" t="s">
        <v>13</v>
      </c>
      <c r="C16" s="26">
        <f>SUMIFS(Tab_Lançamentos[VALOR],Tab_Lançamentos[SELECIONE A CATEGORIA],Tab_CadDespesas[[#This Row],[DESCRIÇÃO DE CATEGORIA]])</f>
        <v>255</v>
      </c>
      <c r="D16" s="27">
        <f>IFERROR(Tab_CadDespesas[[#This Row],[VALOR GASTO]]/SUM(Tab_CadDespesas[VALOR GASTO]),0)</f>
        <v>2.2171021171151589E-2</v>
      </c>
    </row>
    <row r="17" spans="2:4" ht="18" customHeight="1" x14ac:dyDescent="0.25">
      <c r="B17" s="1" t="s">
        <v>11</v>
      </c>
      <c r="C17" s="26">
        <f>SUMIFS(Tab_Lançamentos[VALOR],Tab_Lançamentos[SELECIONE A CATEGORIA],Tab_CadDespesas[[#This Row],[DESCRIÇÃO DE CATEGORIA]])</f>
        <v>0</v>
      </c>
      <c r="D17" s="27">
        <f>IFERROR(Tab_CadDespesas[[#This Row],[VALOR GASTO]]/SUM(Tab_CadDespesas[VALOR GASTO]),0)</f>
        <v>0</v>
      </c>
    </row>
    <row r="18" spans="2:4" ht="18" customHeight="1" x14ac:dyDescent="0.25">
      <c r="B18" s="1" t="s">
        <v>5</v>
      </c>
      <c r="C18" s="26">
        <f>SUMIFS(Tab_Lançamentos[VALOR],Tab_Lançamentos[SELECIONE A CATEGORIA],Tab_CadDespesas[[#This Row],[DESCRIÇÃO DE CATEGORIA]])</f>
        <v>230</v>
      </c>
      <c r="D18" s="27">
        <f>IFERROR(Tab_CadDespesas[[#This Row],[VALOR GASTO]]/SUM(Tab_CadDespesas[VALOR GASTO]),0)</f>
        <v>1.99973916445681E-2</v>
      </c>
    </row>
    <row r="19" spans="2:4" ht="18" customHeight="1" x14ac:dyDescent="0.25">
      <c r="B19" s="1" t="s">
        <v>2</v>
      </c>
      <c r="C19" s="26">
        <f>SUMIFS(Tab_Lançamentos[VALOR],Tab_Lançamentos[SELECIONE A CATEGORIA],Tab_CadDespesas[[#This Row],[DESCRIÇÃO DE CATEGORIA]])</f>
        <v>2742</v>
      </c>
      <c r="D19" s="27">
        <f>IFERROR(Tab_CadDespesas[[#This Row],[VALOR GASTO]]/SUM(Tab_CadDespesas[VALOR GASTO]),0)</f>
        <v>0.23840368647567708</v>
      </c>
    </row>
  </sheetData>
  <mergeCells count="2">
    <mergeCell ref="F7:H7"/>
    <mergeCell ref="I7:K7"/>
  </mergeCells>
  <phoneticPr fontId="2" type="noConversion"/>
  <dataValidations count="1">
    <dataValidation type="list" allowBlank="1" showInputMessage="1" showErrorMessage="1" sqref="I7:K7" xr:uid="{24356D16-9F44-4159-916C-3BD2D95612AE}">
      <formula1>DESPESAS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5690-D45D-45C9-A443-3E8045004769}">
  <dimension ref="B1:F46"/>
  <sheetViews>
    <sheetView showGridLines="0" tabSelected="1" zoomScaleNormal="100" workbookViewId="0">
      <pane ySplit="9" topLeftCell="A10" activePane="bottomLeft" state="frozen"/>
      <selection pane="bottomLeft" activeCell="J7" sqref="J7"/>
    </sheetView>
  </sheetViews>
  <sheetFormatPr defaultRowHeight="18" customHeight="1" x14ac:dyDescent="0.25"/>
  <cols>
    <col min="1" max="1" width="0.85546875" style="1" customWidth="1"/>
    <col min="2" max="2" width="13.140625" style="1" customWidth="1"/>
    <col min="3" max="3" width="46" style="1" customWidth="1"/>
    <col min="4" max="4" width="25" style="1" bestFit="1" customWidth="1"/>
    <col min="5" max="5" width="43.85546875" style="1" customWidth="1"/>
    <col min="6" max="6" width="10.5703125" style="1" customWidth="1"/>
    <col min="7" max="16384" width="9.140625" style="1"/>
  </cols>
  <sheetData>
    <row r="1" spans="2:6" s="8" customFormat="1" ht="20.100000000000001" customHeight="1" x14ac:dyDescent="0.25">
      <c r="C1" s="9"/>
    </row>
    <row r="2" spans="2:6" s="8" customFormat="1" ht="20.100000000000001" customHeight="1" x14ac:dyDescent="0.25"/>
    <row r="3" spans="2:6" s="10" customFormat="1" ht="22.5" customHeight="1" thickBot="1" x14ac:dyDescent="0.3">
      <c r="B3" s="11" t="s">
        <v>36</v>
      </c>
    </row>
    <row r="4" spans="2:6" customFormat="1" ht="8.1" customHeight="1" thickTop="1" x14ac:dyDescent="0.25"/>
    <row r="5" spans="2:6" ht="18" customHeight="1" x14ac:dyDescent="0.25">
      <c r="D5" s="17" t="s">
        <v>33</v>
      </c>
    </row>
    <row r="6" spans="2:6" ht="18" customHeight="1" x14ac:dyDescent="0.25">
      <c r="D6" s="24">
        <f>SUBTOTAL(9,Tab_Lançamentos[VALOR])</f>
        <v>11501.5</v>
      </c>
    </row>
    <row r="7" spans="2:6" ht="18" customHeight="1" x14ac:dyDescent="0.25">
      <c r="D7" s="24"/>
    </row>
    <row r="8" spans="2:6" ht="8.1" customHeight="1" x14ac:dyDescent="0.25"/>
    <row r="9" spans="2:6" s="3" customFormat="1" ht="30" customHeight="1" x14ac:dyDescent="0.25">
      <c r="B9" s="16" t="s">
        <v>0</v>
      </c>
      <c r="C9" s="16" t="s">
        <v>31</v>
      </c>
      <c r="D9" s="16" t="s">
        <v>1</v>
      </c>
      <c r="E9" s="16" t="s">
        <v>37</v>
      </c>
      <c r="F9" s="2" t="s">
        <v>17</v>
      </c>
    </row>
    <row r="10" spans="2:6" ht="18" customHeight="1" x14ac:dyDescent="0.25">
      <c r="B10" s="18">
        <v>46027</v>
      </c>
      <c r="C10" s="19" t="s">
        <v>7</v>
      </c>
      <c r="D10" s="20">
        <v>1450</v>
      </c>
      <c r="E10" s="19"/>
      <c r="F10" s="25" t="str">
        <f>IF(Tab_Lançamentos[[#This Row],[DATA]]="","",PROPER(TEXT(Tab_Lançamentos[[#This Row],[DATA]],"MMM")))</f>
        <v>Jan</v>
      </c>
    </row>
    <row r="11" spans="2:6" ht="18" customHeight="1" x14ac:dyDescent="0.25">
      <c r="B11" s="18">
        <v>46030</v>
      </c>
      <c r="C11" s="19" t="s">
        <v>2</v>
      </c>
      <c r="D11" s="20">
        <v>155</v>
      </c>
      <c r="E11" s="19"/>
      <c r="F11" s="25" t="str">
        <f>IF(Tab_Lançamentos[[#This Row],[DATA]]="","",PROPER(TEXT(Tab_Lançamentos[[#This Row],[DATA]],"MMM")))</f>
        <v>Jan</v>
      </c>
    </row>
    <row r="12" spans="2:6" ht="18" customHeight="1" x14ac:dyDescent="0.25">
      <c r="B12" s="18">
        <v>46032</v>
      </c>
      <c r="C12" s="19" t="s">
        <v>8</v>
      </c>
      <c r="D12" s="20">
        <v>119.9</v>
      </c>
      <c r="E12" s="19"/>
      <c r="F12" s="25" t="str">
        <f>IF(Tab_Lançamentos[[#This Row],[DATA]]="","",PROPER(TEXT(Tab_Lançamentos[[#This Row],[DATA]],"MMM")))</f>
        <v>Jan</v>
      </c>
    </row>
    <row r="13" spans="2:6" ht="18" customHeight="1" x14ac:dyDescent="0.25">
      <c r="B13" s="18">
        <v>46032</v>
      </c>
      <c r="C13" s="19" t="s">
        <v>5</v>
      </c>
      <c r="D13" s="20">
        <v>135</v>
      </c>
      <c r="E13" s="20"/>
      <c r="F13" s="25" t="str">
        <f>IF(Tab_Lançamentos[[#This Row],[DATA]]="","",PROPER(TEXT(Tab_Lançamentos[[#This Row],[DATA]],"MMM")))</f>
        <v>Jan</v>
      </c>
    </row>
    <row r="14" spans="2:6" ht="18" customHeight="1" x14ac:dyDescent="0.25">
      <c r="B14" s="18">
        <v>46034</v>
      </c>
      <c r="C14" s="19" t="s">
        <v>9</v>
      </c>
      <c r="D14" s="20">
        <v>79.900000000000006</v>
      </c>
      <c r="E14" s="19"/>
      <c r="F14" s="25" t="str">
        <f>IF(Tab_Lançamentos[[#This Row],[DATA]]="","",PROPER(TEXT(Tab_Lançamentos[[#This Row],[DATA]],"MMM")))</f>
        <v>Jan</v>
      </c>
    </row>
    <row r="15" spans="2:6" ht="18" customHeight="1" x14ac:dyDescent="0.25">
      <c r="B15" s="18">
        <v>46037</v>
      </c>
      <c r="C15" s="19" t="s">
        <v>10</v>
      </c>
      <c r="D15" s="20">
        <v>260</v>
      </c>
      <c r="E15" s="19"/>
      <c r="F15" s="25" t="str">
        <f>IF(Tab_Lançamentos[[#This Row],[DATA]]="","",PROPER(TEXT(Tab_Lançamentos[[#This Row],[DATA]],"MMM")))</f>
        <v>Jan</v>
      </c>
    </row>
    <row r="16" spans="2:6" ht="18" customHeight="1" x14ac:dyDescent="0.25">
      <c r="B16" s="18">
        <v>46037</v>
      </c>
      <c r="C16" s="19" t="s">
        <v>12</v>
      </c>
      <c r="D16" s="20">
        <v>40</v>
      </c>
      <c r="E16" s="20"/>
      <c r="F16" s="25" t="str">
        <f>IF(Tab_Lançamentos[[#This Row],[DATA]]="","",PROPER(TEXT(Tab_Lançamentos[[#This Row],[DATA]],"MMM")))</f>
        <v>Jan</v>
      </c>
    </row>
    <row r="17" spans="2:6" ht="18" customHeight="1" x14ac:dyDescent="0.25">
      <c r="B17" s="18">
        <v>46040</v>
      </c>
      <c r="C17" s="19" t="s">
        <v>3</v>
      </c>
      <c r="D17" s="20">
        <v>65</v>
      </c>
      <c r="E17" s="19"/>
      <c r="F17" s="25" t="str">
        <f>IF(Tab_Lançamentos[[#This Row],[DATA]]="","",PROPER(TEXT(Tab_Lançamentos[[#This Row],[DATA]],"MMM")))</f>
        <v>Jan</v>
      </c>
    </row>
    <row r="18" spans="2:6" ht="18" customHeight="1" x14ac:dyDescent="0.25">
      <c r="B18" s="18">
        <v>46044</v>
      </c>
      <c r="C18" s="19" t="s">
        <v>2</v>
      </c>
      <c r="D18" s="20">
        <v>280</v>
      </c>
      <c r="E18" s="19"/>
      <c r="F18" s="25" t="str">
        <f>IF(Tab_Lançamentos[[#This Row],[DATA]]="","",PROPER(TEXT(Tab_Lançamentos[[#This Row],[DATA]],"MMM")))</f>
        <v>Jan</v>
      </c>
    </row>
    <row r="19" spans="2:6" ht="18" customHeight="1" x14ac:dyDescent="0.25">
      <c r="B19" s="18">
        <v>46047</v>
      </c>
      <c r="C19" s="19" t="s">
        <v>6</v>
      </c>
      <c r="D19" s="20">
        <v>120</v>
      </c>
      <c r="E19" s="19"/>
      <c r="F19" s="25" t="str">
        <f>IF(Tab_Lançamentos[[#This Row],[DATA]]="","",PROPER(TEXT(Tab_Lançamentos[[#This Row],[DATA]],"MMM")))</f>
        <v>Jan</v>
      </c>
    </row>
    <row r="20" spans="2:6" ht="18" customHeight="1" x14ac:dyDescent="0.25">
      <c r="B20" s="18">
        <v>46059</v>
      </c>
      <c r="C20" s="19" t="s">
        <v>7</v>
      </c>
      <c r="D20" s="20">
        <v>1450</v>
      </c>
      <c r="E20" s="19"/>
      <c r="F20" s="25" t="str">
        <f>IF(Tab_Lançamentos[[#This Row],[DATA]]="","",PROPER(TEXT(Tab_Lançamentos[[#This Row],[DATA]],"MMM")))</f>
        <v>Fev</v>
      </c>
    </row>
    <row r="21" spans="2:6" ht="18" customHeight="1" x14ac:dyDescent="0.25">
      <c r="B21" s="18">
        <v>46062</v>
      </c>
      <c r="C21" s="19" t="s">
        <v>2</v>
      </c>
      <c r="D21" s="20">
        <v>310</v>
      </c>
      <c r="E21" s="19"/>
      <c r="F21" s="25" t="str">
        <f>IF(Tab_Lançamentos[[#This Row],[DATA]]="","",PROPER(TEXT(Tab_Lançamentos[[#This Row],[DATA]],"MMM")))</f>
        <v>Fev</v>
      </c>
    </row>
    <row r="22" spans="2:6" ht="18" customHeight="1" x14ac:dyDescent="0.25">
      <c r="B22" s="18">
        <v>46063</v>
      </c>
      <c r="C22" s="19" t="s">
        <v>8</v>
      </c>
      <c r="D22" s="20">
        <v>119.9</v>
      </c>
      <c r="E22" s="19"/>
      <c r="F22" s="25" t="str">
        <f>IF(Tab_Lançamentos[[#This Row],[DATA]]="","",PROPER(TEXT(Tab_Lançamentos[[#This Row],[DATA]],"MMM")))</f>
        <v>Fev</v>
      </c>
    </row>
    <row r="23" spans="2:6" ht="18" customHeight="1" x14ac:dyDescent="0.25">
      <c r="B23" s="18">
        <v>46065</v>
      </c>
      <c r="C23" s="19" t="s">
        <v>9</v>
      </c>
      <c r="D23" s="20">
        <v>79.900000000000006</v>
      </c>
      <c r="E23" s="19"/>
      <c r="F23" s="25" t="str">
        <f>IF(Tab_Lançamentos[[#This Row],[DATA]]="","",PROPER(TEXT(Tab_Lançamentos[[#This Row],[DATA]],"MMM")))</f>
        <v>Fev</v>
      </c>
    </row>
    <row r="24" spans="2:6" ht="18" customHeight="1" x14ac:dyDescent="0.25">
      <c r="B24" s="18">
        <v>46068</v>
      </c>
      <c r="C24" s="19" t="s">
        <v>10</v>
      </c>
      <c r="D24" s="20">
        <v>260</v>
      </c>
      <c r="E24" s="19"/>
      <c r="F24" s="25" t="str">
        <f>IF(Tab_Lançamentos[[#This Row],[DATA]]="","",PROPER(TEXT(Tab_Lançamentos[[#This Row],[DATA]],"MMM")))</f>
        <v>Fev</v>
      </c>
    </row>
    <row r="25" spans="2:6" ht="18" customHeight="1" x14ac:dyDescent="0.25">
      <c r="B25" s="18">
        <v>46070</v>
      </c>
      <c r="C25" s="19" t="s">
        <v>4</v>
      </c>
      <c r="D25" s="20">
        <v>42</v>
      </c>
      <c r="E25" s="19"/>
      <c r="F25" s="25" t="str">
        <f>IF(Tab_Lançamentos[[#This Row],[DATA]]="","",PROPER(TEXT(Tab_Lançamentos[[#This Row],[DATA]],"MMM")))</f>
        <v>Fev</v>
      </c>
    </row>
    <row r="26" spans="2:6" ht="18" customHeight="1" x14ac:dyDescent="0.25">
      <c r="B26" s="18">
        <v>46076</v>
      </c>
      <c r="C26" s="19" t="s">
        <v>2</v>
      </c>
      <c r="D26" s="20">
        <v>165</v>
      </c>
      <c r="E26" s="19"/>
      <c r="F26" s="25" t="str">
        <f>IF(Tab_Lançamentos[[#This Row],[DATA]]="","",PROPER(TEXT(Tab_Lançamentos[[#This Row],[DATA]],"MMM")))</f>
        <v>Fev</v>
      </c>
    </row>
    <row r="27" spans="2:6" ht="18" customHeight="1" x14ac:dyDescent="0.25">
      <c r="B27" s="18">
        <v>46079</v>
      </c>
      <c r="C27" s="19" t="s">
        <v>5</v>
      </c>
      <c r="D27" s="20">
        <v>95</v>
      </c>
      <c r="E27" s="19"/>
      <c r="F27" s="25" t="str">
        <f>IF(Tab_Lançamentos[[#This Row],[DATA]]="","",PROPER(TEXT(Tab_Lançamentos[[#This Row],[DATA]],"MMM")))</f>
        <v>Fev</v>
      </c>
    </row>
    <row r="28" spans="2:6" ht="18" customHeight="1" x14ac:dyDescent="0.25">
      <c r="B28" s="18">
        <v>46086</v>
      </c>
      <c r="C28" s="19" t="s">
        <v>7</v>
      </c>
      <c r="D28" s="20">
        <v>1450</v>
      </c>
      <c r="E28" s="19"/>
      <c r="F28" s="25" t="str">
        <f>IF(Tab_Lançamentos[[#This Row],[DATA]]="","",PROPER(TEXT(Tab_Lançamentos[[#This Row],[DATA]],"MMM")))</f>
        <v>Mar</v>
      </c>
    </row>
    <row r="29" spans="2:6" ht="18" customHeight="1" x14ac:dyDescent="0.25">
      <c r="B29" s="18">
        <v>46089</v>
      </c>
      <c r="C29" s="19" t="s">
        <v>2</v>
      </c>
      <c r="D29" s="20">
        <v>330</v>
      </c>
      <c r="E29" s="20"/>
      <c r="F29" s="25" t="str">
        <f>IF(Tab_Lançamentos[[#This Row],[DATA]]="","",PROPER(TEXT(Tab_Lançamentos[[#This Row],[DATA]],"MMM")))</f>
        <v>Mar</v>
      </c>
    </row>
    <row r="30" spans="2:6" ht="18" customHeight="1" x14ac:dyDescent="0.25">
      <c r="B30" s="18">
        <v>46091</v>
      </c>
      <c r="C30" s="19" t="s">
        <v>8</v>
      </c>
      <c r="D30" s="20">
        <v>119.9</v>
      </c>
      <c r="E30" s="20"/>
      <c r="F30" s="25" t="str">
        <f>IF(Tab_Lançamentos[[#This Row],[DATA]]="","",PROPER(TEXT(Tab_Lançamentos[[#This Row],[DATA]],"MMM")))</f>
        <v>Mar</v>
      </c>
    </row>
    <row r="31" spans="2:6" ht="18" customHeight="1" x14ac:dyDescent="0.25">
      <c r="B31" s="18">
        <v>46091</v>
      </c>
      <c r="C31" s="19" t="s">
        <v>4</v>
      </c>
      <c r="D31" s="20">
        <v>23</v>
      </c>
      <c r="E31" s="20"/>
      <c r="F31" s="25" t="str">
        <f>IF(Tab_Lançamentos[[#This Row],[DATA]]="","",PROPER(TEXT(Tab_Lançamentos[[#This Row],[DATA]],"MMM")))</f>
        <v>Mar</v>
      </c>
    </row>
    <row r="32" spans="2:6" ht="18" customHeight="1" x14ac:dyDescent="0.25">
      <c r="B32" s="18">
        <v>46091</v>
      </c>
      <c r="C32" s="19" t="s">
        <v>13</v>
      </c>
      <c r="D32" s="20">
        <v>165</v>
      </c>
      <c r="E32" s="20"/>
      <c r="F32" s="25" t="str">
        <f>IF(Tab_Lançamentos[[#This Row],[DATA]]="","",PROPER(TEXT(Tab_Lançamentos[[#This Row],[DATA]],"MMM")))</f>
        <v>Mar</v>
      </c>
    </row>
    <row r="33" spans="2:6" ht="18" customHeight="1" x14ac:dyDescent="0.25">
      <c r="B33" s="18">
        <v>46093</v>
      </c>
      <c r="C33" s="19" t="s">
        <v>9</v>
      </c>
      <c r="D33" s="20">
        <v>85</v>
      </c>
      <c r="E33" s="20"/>
      <c r="F33" s="25" t="str">
        <f>IF(Tab_Lançamentos[[#This Row],[DATA]]="","",PROPER(TEXT(Tab_Lançamentos[[#This Row],[DATA]],"MMM")))</f>
        <v>Mar</v>
      </c>
    </row>
    <row r="34" spans="2:6" ht="18" customHeight="1" x14ac:dyDescent="0.25">
      <c r="B34" s="18">
        <v>46096</v>
      </c>
      <c r="C34" s="19" t="s">
        <v>10</v>
      </c>
      <c r="D34" s="20">
        <v>260</v>
      </c>
      <c r="E34" s="20"/>
      <c r="F34" s="25" t="str">
        <f>IF(Tab_Lançamentos[[#This Row],[DATA]]="","",PROPER(TEXT(Tab_Lançamentos[[#This Row],[DATA]],"MMM")))</f>
        <v>Mar</v>
      </c>
    </row>
    <row r="35" spans="2:6" ht="18" customHeight="1" x14ac:dyDescent="0.25">
      <c r="B35" s="18">
        <v>46100</v>
      </c>
      <c r="C35" s="19" t="s">
        <v>12</v>
      </c>
      <c r="D35" s="20">
        <v>55</v>
      </c>
      <c r="E35" s="20"/>
      <c r="F35" s="25" t="str">
        <f>IF(Tab_Lançamentos[[#This Row],[DATA]]="","",PROPER(TEXT(Tab_Lançamentos[[#This Row],[DATA]],"MMM")))</f>
        <v>Mar</v>
      </c>
    </row>
    <row r="36" spans="2:6" ht="18" customHeight="1" x14ac:dyDescent="0.25">
      <c r="B36" s="18">
        <v>46102</v>
      </c>
      <c r="C36" s="19" t="s">
        <v>2</v>
      </c>
      <c r="D36" s="20">
        <v>421</v>
      </c>
      <c r="E36" s="20"/>
      <c r="F36" s="25" t="str">
        <f>IF(Tab_Lançamentos[[#This Row],[DATA]]="","",PROPER(TEXT(Tab_Lançamentos[[#This Row],[DATA]],"MMM")))</f>
        <v>Mar</v>
      </c>
    </row>
    <row r="37" spans="2:6" ht="18" customHeight="1" x14ac:dyDescent="0.25">
      <c r="B37" s="18">
        <v>46108</v>
      </c>
      <c r="C37" s="19" t="s">
        <v>6</v>
      </c>
      <c r="D37" s="20">
        <v>100</v>
      </c>
      <c r="E37" s="20"/>
      <c r="F37" s="25" t="str">
        <f>IF(Tab_Lançamentos[[#This Row],[DATA]]="","",PROPER(TEXT(Tab_Lançamentos[[#This Row],[DATA]],"MMM")))</f>
        <v>Mar</v>
      </c>
    </row>
    <row r="38" spans="2:6" ht="18" customHeight="1" x14ac:dyDescent="0.25">
      <c r="B38" s="18">
        <v>46117</v>
      </c>
      <c r="C38" s="19" t="s">
        <v>7</v>
      </c>
      <c r="D38" s="20">
        <v>1500</v>
      </c>
      <c r="E38" s="20"/>
      <c r="F38" s="25" t="str">
        <f>IF(Tab_Lançamentos[[#This Row],[DATA]]="","",PROPER(TEXT(Tab_Lançamentos[[#This Row],[DATA]],"MMM")))</f>
        <v>Abr</v>
      </c>
    </row>
    <row r="39" spans="2:6" ht="18" customHeight="1" x14ac:dyDescent="0.25">
      <c r="B39" s="18">
        <v>46121</v>
      </c>
      <c r="C39" s="19" t="s">
        <v>2</v>
      </c>
      <c r="D39" s="20">
        <v>96</v>
      </c>
      <c r="E39" s="20"/>
      <c r="F39" s="25" t="str">
        <f>IF(Tab_Lançamentos[[#This Row],[DATA]]="","",PROPER(TEXT(Tab_Lançamentos[[#This Row],[DATA]],"MMM")))</f>
        <v>Abr</v>
      </c>
    </row>
    <row r="40" spans="2:6" ht="18" customHeight="1" x14ac:dyDescent="0.25">
      <c r="B40" s="18">
        <v>46122</v>
      </c>
      <c r="C40" s="19" t="s">
        <v>8</v>
      </c>
      <c r="D40" s="20">
        <v>135</v>
      </c>
      <c r="E40" s="20"/>
      <c r="F40" s="25" t="str">
        <f>IF(Tab_Lançamentos[[#This Row],[DATA]]="","",PROPER(TEXT(Tab_Lançamentos[[#This Row],[DATA]],"MMM")))</f>
        <v>Abr</v>
      </c>
    </row>
    <row r="41" spans="2:6" ht="18" customHeight="1" x14ac:dyDescent="0.25">
      <c r="B41" s="18">
        <v>46124</v>
      </c>
      <c r="C41" s="19" t="s">
        <v>9</v>
      </c>
      <c r="D41" s="20">
        <v>90</v>
      </c>
      <c r="E41" s="20"/>
      <c r="F41" s="25" t="str">
        <f>IF(Tab_Lançamentos[[#This Row],[DATA]]="","",PROPER(TEXT(Tab_Lançamentos[[#This Row],[DATA]],"MMM")))</f>
        <v>Abr</v>
      </c>
    </row>
    <row r="42" spans="2:6" ht="18" customHeight="1" x14ac:dyDescent="0.25">
      <c r="B42" s="18">
        <v>46127</v>
      </c>
      <c r="C42" s="19" t="s">
        <v>10</v>
      </c>
      <c r="D42" s="20">
        <v>300</v>
      </c>
      <c r="E42" s="20"/>
      <c r="F42" s="25" t="str">
        <f>IF(Tab_Lançamentos[[#This Row],[DATA]]="","",PROPER(TEXT(Tab_Lançamentos[[#This Row],[DATA]],"MMM")))</f>
        <v>Abr</v>
      </c>
    </row>
    <row r="43" spans="2:6" ht="18" customHeight="1" x14ac:dyDescent="0.25">
      <c r="B43" s="18">
        <v>46130</v>
      </c>
      <c r="C43" s="19" t="s">
        <v>3</v>
      </c>
      <c r="D43" s="20">
        <v>70</v>
      </c>
      <c r="E43" s="20"/>
      <c r="F43" s="25" t="str">
        <f>IF(Tab_Lançamentos[[#This Row],[DATA]]="","",PROPER(TEXT(Tab_Lançamentos[[#This Row],[DATA]],"MMM")))</f>
        <v>Abr</v>
      </c>
    </row>
    <row r="44" spans="2:6" ht="18" customHeight="1" x14ac:dyDescent="0.25">
      <c r="B44" s="18">
        <v>46134</v>
      </c>
      <c r="C44" s="19" t="s">
        <v>2</v>
      </c>
      <c r="D44" s="20">
        <v>120</v>
      </c>
      <c r="E44" s="20"/>
      <c r="F44" s="25" t="str">
        <f>IF(Tab_Lançamentos[[#This Row],[DATA]]="","",PROPER(TEXT(Tab_Lançamentos[[#This Row],[DATA]],"MMM")))</f>
        <v>Abr</v>
      </c>
    </row>
    <row r="45" spans="2:6" ht="18" customHeight="1" x14ac:dyDescent="0.25">
      <c r="B45" s="18">
        <v>46137</v>
      </c>
      <c r="C45" s="19" t="s">
        <v>13</v>
      </c>
      <c r="D45" s="20">
        <v>90</v>
      </c>
      <c r="E45" s="20"/>
      <c r="F45" s="25" t="str">
        <f>IF(Tab_Lançamentos[[#This Row],[DATA]]="","",PROPER(TEXT(Tab_Lançamentos[[#This Row],[DATA]],"MMM")))</f>
        <v>Abr</v>
      </c>
    </row>
    <row r="46" spans="2:6" ht="18" customHeight="1" x14ac:dyDescent="0.25">
      <c r="B46" s="18">
        <v>46140</v>
      </c>
      <c r="C46" s="19" t="s">
        <v>2</v>
      </c>
      <c r="D46" s="20">
        <v>865</v>
      </c>
      <c r="E46" s="20"/>
      <c r="F46" s="25" t="str">
        <f>IF(Tab_Lançamentos[[#This Row],[DATA]]="","",PROPER(TEXT(Tab_Lançamentos[[#This Row],[DATA]],"MMM")))</f>
        <v>Abr</v>
      </c>
    </row>
  </sheetData>
  <mergeCells count="1">
    <mergeCell ref="D6:D7"/>
  </mergeCells>
  <phoneticPr fontId="2" type="noConversion"/>
  <dataValidations count="1">
    <dataValidation type="list" allowBlank="1" showInputMessage="1" showErrorMessage="1" sqref="C10:C46" xr:uid="{B8081A82-93A9-4EA0-8B59-B1FA9C31AC6D}">
      <formula1>DESPESAS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A5F6-960E-4970-B752-9DB11F0A29FF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15" customWidth="1"/>
    <col min="2" max="11" width="9.140625" style="15" customWidth="1"/>
    <col min="12" max="13" width="1.5703125" style="15" customWidth="1"/>
    <col min="14" max="19" width="9" style="15" customWidth="1"/>
    <col min="20" max="16384" width="9.140625" style="15"/>
  </cols>
  <sheetData>
    <row r="1" spans="1:33" s="8" customFormat="1" ht="20.100000000000001" customHeight="1" x14ac:dyDescent="0.25">
      <c r="C1" s="9"/>
    </row>
    <row r="2" spans="1:33" s="8" customFormat="1" ht="20.100000000000001" customHeight="1" x14ac:dyDescent="0.25"/>
    <row r="3" spans="1:33" s="10" customFormat="1" ht="22.5" customHeight="1" thickBot="1" x14ac:dyDescent="0.3">
      <c r="B3" s="11" t="s">
        <v>34</v>
      </c>
    </row>
    <row r="4" spans="1:33" ht="18" customHeight="1" thickTop="1" x14ac:dyDescent="0.25">
      <c r="A4" s="12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4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18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4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8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8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8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8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8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18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18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18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8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18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18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18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4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18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18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18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18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18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18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18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18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18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18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ht="18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18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18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ht="18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18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8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8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ht="18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18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18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18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18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18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18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18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18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18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8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ht="18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18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ht="18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ht="18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ht="18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ht="18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ht="18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ht="18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ht="18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ht="18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ht="18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ht="18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18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ht="18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ht="18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ht="18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ht="18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18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18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ht="18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ht="18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ht="18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ht="18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ht="18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465B-1879-464E-B500-EEBD8B79ED56}">
  <dimension ref="B3:D16"/>
  <sheetViews>
    <sheetView showGridLines="0" workbookViewId="0">
      <selection activeCell="D5" sqref="D5:D16"/>
    </sheetView>
  </sheetViews>
  <sheetFormatPr defaultRowHeight="15" x14ac:dyDescent="0.25"/>
  <cols>
    <col min="1" max="1" width="0.85546875" customWidth="1"/>
    <col min="2" max="2" width="13.140625" bestFit="1" customWidth="1"/>
    <col min="3" max="3" width="16.28515625" customWidth="1"/>
  </cols>
  <sheetData>
    <row r="3" spans="2:4" x14ac:dyDescent="0.25">
      <c r="B3" s="4" t="s">
        <v>16</v>
      </c>
      <c r="C3" s="5">
        <f>SUM(C5:C16)</f>
        <v>5850</v>
      </c>
    </row>
    <row r="4" spans="2:4" x14ac:dyDescent="0.25">
      <c r="B4" s="6" t="s">
        <v>17</v>
      </c>
      <c r="C4" s="6" t="s">
        <v>1</v>
      </c>
    </row>
    <row r="5" spans="2:4" x14ac:dyDescent="0.25">
      <c r="B5" s="7" t="s">
        <v>18</v>
      </c>
      <c r="C5" s="21">
        <f>IF(CATEGORIAS!$I$7="",SUMIFS(Tab_Lançamentos[VALOR],Tab_Lançamentos[MÊS],AUX!B5),SUMIFS(Tab_Lançamentos[VALOR],Tab_Lançamentos[MÊS],AUX!B5,Tab_Lançamentos[SELECIONE A CATEGORIA],CATEGORIAS!$I$7))</f>
        <v>1450</v>
      </c>
      <c r="D5" t="e">
        <f>IF(C5=LARGE($C$5:$C$16,1),C5,NA())</f>
        <v>#N/A</v>
      </c>
    </row>
    <row r="6" spans="2:4" x14ac:dyDescent="0.25">
      <c r="B6" s="7" t="s">
        <v>19</v>
      </c>
      <c r="C6" s="21">
        <f>IF(CATEGORIAS!$I$7="",SUMIFS(Tab_Lançamentos[VALOR],Tab_Lançamentos[MÊS],AUX!B6),SUMIFS(Tab_Lançamentos[VALOR],Tab_Lançamentos[MÊS],AUX!B6,Tab_Lançamentos[SELECIONE A CATEGORIA],CATEGORIAS!$I$7))</f>
        <v>1450</v>
      </c>
      <c r="D6" t="e">
        <f t="shared" ref="D6:D16" si="0">IF(C6=LARGE($C$5:$C$16,1),C6,NA())</f>
        <v>#N/A</v>
      </c>
    </row>
    <row r="7" spans="2:4" x14ac:dyDescent="0.25">
      <c r="B7" s="7" t="s">
        <v>20</v>
      </c>
      <c r="C7" s="21">
        <f>IF(CATEGORIAS!$I$7="",SUMIFS(Tab_Lançamentos[VALOR],Tab_Lançamentos[MÊS],AUX!B7),SUMIFS(Tab_Lançamentos[VALOR],Tab_Lançamentos[MÊS],AUX!B7,Tab_Lançamentos[SELECIONE A CATEGORIA],CATEGORIAS!$I$7))</f>
        <v>1450</v>
      </c>
      <c r="D7" t="e">
        <f t="shared" si="0"/>
        <v>#N/A</v>
      </c>
    </row>
    <row r="8" spans="2:4" x14ac:dyDescent="0.25">
      <c r="B8" s="7" t="s">
        <v>21</v>
      </c>
      <c r="C8" s="21">
        <f>IF(CATEGORIAS!$I$7="",SUMIFS(Tab_Lançamentos[VALOR],Tab_Lançamentos[MÊS],AUX!B8),SUMIFS(Tab_Lançamentos[VALOR],Tab_Lançamentos[MÊS],AUX!B8,Tab_Lançamentos[SELECIONE A CATEGORIA],CATEGORIAS!$I$7))</f>
        <v>1500</v>
      </c>
      <c r="D8">
        <f t="shared" si="0"/>
        <v>1500</v>
      </c>
    </row>
    <row r="9" spans="2:4" x14ac:dyDescent="0.25">
      <c r="B9" s="7" t="s">
        <v>22</v>
      </c>
      <c r="C9" s="21">
        <f>IF(CATEGORIAS!$I$7="",SUMIFS(Tab_Lançamentos[VALOR],Tab_Lançamentos[MÊS],AUX!B9),SUMIFS(Tab_Lançamentos[VALOR],Tab_Lançamentos[MÊS],AUX!B9,Tab_Lançamentos[SELECIONE A CATEGORIA],CATEGORIAS!$I$7))</f>
        <v>0</v>
      </c>
      <c r="D9" t="e">
        <f t="shared" si="0"/>
        <v>#N/A</v>
      </c>
    </row>
    <row r="10" spans="2:4" x14ac:dyDescent="0.25">
      <c r="B10" s="7" t="s">
        <v>23</v>
      </c>
      <c r="C10" s="21">
        <f>IF(CATEGORIAS!$I$7="",SUMIFS(Tab_Lançamentos[VALOR],Tab_Lançamentos[MÊS],AUX!B10),SUMIFS(Tab_Lançamentos[VALOR],Tab_Lançamentos[MÊS],AUX!B10,Tab_Lançamentos[SELECIONE A CATEGORIA],CATEGORIAS!$I$7))</f>
        <v>0</v>
      </c>
      <c r="D10" t="e">
        <f t="shared" si="0"/>
        <v>#N/A</v>
      </c>
    </row>
    <row r="11" spans="2:4" x14ac:dyDescent="0.25">
      <c r="B11" s="7" t="s">
        <v>24</v>
      </c>
      <c r="C11" s="21">
        <f>IF(CATEGORIAS!$I$7="",SUMIFS(Tab_Lançamentos[VALOR],Tab_Lançamentos[MÊS],AUX!B11),SUMIFS(Tab_Lançamentos[VALOR],Tab_Lançamentos[MÊS],AUX!B11,Tab_Lançamentos[SELECIONE A CATEGORIA],CATEGORIAS!$I$7))</f>
        <v>0</v>
      </c>
      <c r="D11" t="e">
        <f t="shared" si="0"/>
        <v>#N/A</v>
      </c>
    </row>
    <row r="12" spans="2:4" x14ac:dyDescent="0.25">
      <c r="B12" s="7" t="s">
        <v>25</v>
      </c>
      <c r="C12" s="21">
        <f>IF(CATEGORIAS!$I$7="",SUMIFS(Tab_Lançamentos[VALOR],Tab_Lançamentos[MÊS],AUX!B12),SUMIFS(Tab_Lançamentos[VALOR],Tab_Lançamentos[MÊS],AUX!B12,Tab_Lançamentos[SELECIONE A CATEGORIA],CATEGORIAS!$I$7))</f>
        <v>0</v>
      </c>
      <c r="D12" t="e">
        <f t="shared" si="0"/>
        <v>#N/A</v>
      </c>
    </row>
    <row r="13" spans="2:4" x14ac:dyDescent="0.25">
      <c r="B13" s="7" t="s">
        <v>26</v>
      </c>
      <c r="C13" s="21">
        <f>IF(CATEGORIAS!$I$7="",SUMIFS(Tab_Lançamentos[VALOR],Tab_Lançamentos[MÊS],AUX!B13),SUMIFS(Tab_Lançamentos[VALOR],Tab_Lançamentos[MÊS],AUX!B13,Tab_Lançamentos[SELECIONE A CATEGORIA],CATEGORIAS!$I$7))</f>
        <v>0</v>
      </c>
      <c r="D13" t="e">
        <f t="shared" si="0"/>
        <v>#N/A</v>
      </c>
    </row>
    <row r="14" spans="2:4" x14ac:dyDescent="0.25">
      <c r="B14" s="7" t="s">
        <v>27</v>
      </c>
      <c r="C14" s="21">
        <f>IF(CATEGORIAS!$I$7="",SUMIFS(Tab_Lançamentos[VALOR],Tab_Lançamentos[MÊS],AUX!B14),SUMIFS(Tab_Lançamentos[VALOR],Tab_Lançamentos[MÊS],AUX!B14,Tab_Lançamentos[SELECIONE A CATEGORIA],CATEGORIAS!$I$7))</f>
        <v>0</v>
      </c>
      <c r="D14" t="e">
        <f t="shared" si="0"/>
        <v>#N/A</v>
      </c>
    </row>
    <row r="15" spans="2:4" x14ac:dyDescent="0.25">
      <c r="B15" s="7" t="s">
        <v>28</v>
      </c>
      <c r="C15" s="21">
        <f>IF(CATEGORIAS!$I$7="",SUMIFS(Tab_Lançamentos[VALOR],Tab_Lançamentos[MÊS],AUX!B15),SUMIFS(Tab_Lançamentos[VALOR],Tab_Lançamentos[MÊS],AUX!B15,Tab_Lançamentos[SELECIONE A CATEGORIA],CATEGORIAS!$I$7))</f>
        <v>0</v>
      </c>
      <c r="D15" t="e">
        <f t="shared" si="0"/>
        <v>#N/A</v>
      </c>
    </row>
    <row r="16" spans="2:4" x14ac:dyDescent="0.25">
      <c r="B16" s="7" t="s">
        <v>29</v>
      </c>
      <c r="C16" s="21">
        <f>IF(CATEGORIAS!$I$7="",SUMIFS(Tab_Lançamentos[VALOR],Tab_Lançamentos[MÊS],AUX!B16),SUMIFS(Tab_Lançamentos[VALOR],Tab_Lançamentos[MÊS],AUX!B16,Tab_Lançamentos[SELECIONE A CATEGORIA],CATEGORIAS!$I$7))</f>
        <v>0</v>
      </c>
      <c r="D16" t="e">
        <f t="shared" si="0"/>
        <v>#N/A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CATEGORIAS</vt:lpstr>
      <vt:lpstr>LANÇAMENTOS</vt:lpstr>
      <vt:lpstr>BÔNUS</vt:lpstr>
      <vt:lpstr>AUX</vt:lpstr>
      <vt:lpstr>DESPESAS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2024-08-15T12:56:23Z</dcterms:created>
  <dcterms:modified xsi:type="dcterms:W3CDTF">2026-01-14T12:39:32Z</dcterms:modified>
</cp:coreProperties>
</file>