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CONTAS A PAGAR/ARQUIVO/"/>
    </mc:Choice>
  </mc:AlternateContent>
  <xr:revisionPtr revIDLastSave="402" documentId="8_{4C638F0A-22C7-45F6-B0C8-610ED38E252F}" xr6:coauthVersionLast="47" xr6:coauthVersionMax="47" xr10:uidLastSave="{369938C7-4EF6-4C01-B8AB-CE6149180AC8}"/>
  <bookViews>
    <workbookView xWindow="-120" yWindow="-120" windowWidth="29040" windowHeight="15720" tabRatio="645" activeTab="1" xr2:uid="{FE83AE0A-AF1A-4A95-B298-3188E35514CF}"/>
  </bookViews>
  <sheets>
    <sheet name="CADASTRO" sheetId="3" r:id="rId1"/>
    <sheet name="LANÇAMENTOS" sheetId="1" r:id="rId2"/>
    <sheet name="INDICADOR" sheetId="2" r:id="rId3"/>
    <sheet name="BÔNUS" sheetId="6" r:id="rId4"/>
    <sheet name="AUX" sheetId="4" state="hidden" r:id="rId5"/>
  </sheets>
  <definedNames>
    <definedName name="EMPRESA">Tab_CadEmpresa[EMPRESAS]</definedName>
    <definedName name="SegmentaçãodeDados_EMPRESA">#N/A</definedName>
  </definedNames>
  <calcPr calcId="191029" calcCompleted="0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6" i="4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J25" i="1" s="1"/>
  <c r="G26" i="1"/>
  <c r="J26" i="1" s="1"/>
  <c r="G27" i="1"/>
  <c r="J27" i="1" s="1"/>
  <c r="G28" i="1"/>
  <c r="G29" i="1"/>
  <c r="J29" i="1" s="1"/>
  <c r="G30" i="1"/>
  <c r="J30" i="1" s="1"/>
  <c r="G31" i="1"/>
  <c r="J31" i="1" s="1"/>
  <c r="G32" i="1"/>
  <c r="G33" i="1"/>
  <c r="J33" i="1" s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I23" i="1"/>
  <c r="I24" i="1"/>
  <c r="I25" i="1"/>
  <c r="I26" i="1"/>
  <c r="I27" i="1"/>
  <c r="I28" i="1"/>
  <c r="I29" i="1"/>
  <c r="I30" i="1"/>
  <c r="I31" i="1"/>
  <c r="I32" i="1"/>
  <c r="I33" i="1"/>
  <c r="J23" i="1"/>
  <c r="D10" i="3" l="1"/>
  <c r="D12" i="3"/>
  <c r="D16" i="3"/>
  <c r="D15" i="3"/>
  <c r="D11" i="3"/>
  <c r="D14" i="3"/>
  <c r="C9" i="3"/>
  <c r="D13" i="3"/>
  <c r="D9" i="3"/>
  <c r="C16" i="3"/>
  <c r="C12" i="3"/>
  <c r="C15" i="3"/>
  <c r="C14" i="3"/>
  <c r="C10" i="3"/>
  <c r="C11" i="3"/>
  <c r="C13" i="3"/>
  <c r="G21" i="4"/>
  <c r="F21" i="4"/>
  <c r="F20" i="4"/>
  <c r="G20" i="4"/>
  <c r="G17" i="4"/>
  <c r="F19" i="4"/>
  <c r="G19" i="4"/>
  <c r="F18" i="4"/>
  <c r="F15" i="4"/>
  <c r="G14" i="4"/>
  <c r="G18" i="4"/>
  <c r="G16" i="4"/>
  <c r="F14" i="4"/>
  <c r="G15" i="4"/>
  <c r="F17" i="4"/>
  <c r="F16" i="4"/>
  <c r="J32" i="1"/>
  <c r="J28" i="1"/>
  <c r="J24" i="1"/>
  <c r="D6" i="3" l="1"/>
  <c r="C6" i="3"/>
  <c r="J12" i="1"/>
  <c r="I22" i="1"/>
  <c r="J22" i="1"/>
  <c r="J18" i="1"/>
  <c r="J19" i="1"/>
  <c r="J20" i="1"/>
  <c r="J21" i="1"/>
  <c r="I17" i="1"/>
  <c r="I14" i="1"/>
  <c r="I18" i="1"/>
  <c r="I13" i="1"/>
  <c r="I15" i="1"/>
  <c r="I12" i="1"/>
  <c r="I16" i="1"/>
  <c r="I19" i="1"/>
  <c r="I20" i="1"/>
  <c r="I21" i="1"/>
  <c r="F11" i="4" l="1"/>
  <c r="G11" i="4"/>
  <c r="G10" i="4"/>
  <c r="F10" i="4"/>
  <c r="G13" i="4"/>
  <c r="F13" i="4"/>
  <c r="G12" i="4"/>
  <c r="F12" i="4"/>
  <c r="J15" i="1"/>
  <c r="C11" i="4" s="1"/>
  <c r="J17" i="1"/>
  <c r="J13" i="1"/>
  <c r="J16" i="1"/>
  <c r="J14" i="1"/>
  <c r="C14" i="4"/>
  <c r="C13" i="4" l="1"/>
  <c r="C12" i="4"/>
  <c r="C10" i="4"/>
  <c r="G22" i="4"/>
  <c r="F22" i="4"/>
</calcChain>
</file>

<file path=xl/sharedStrings.xml><?xml version="1.0" encoding="utf-8"?>
<sst xmlns="http://schemas.openxmlformats.org/spreadsheetml/2006/main" count="95" uniqueCount="69">
  <si>
    <t>DATA VCTO</t>
  </si>
  <si>
    <t>VALOR</t>
  </si>
  <si>
    <t>STATUS</t>
  </si>
  <si>
    <t>MÊS</t>
  </si>
  <si>
    <t>ANO</t>
  </si>
  <si>
    <t>DATA PGTO</t>
  </si>
  <si>
    <t>PAGO</t>
  </si>
  <si>
    <t>EMPRESA</t>
  </si>
  <si>
    <t>Empresa 1</t>
  </si>
  <si>
    <t>Empresa 2</t>
  </si>
  <si>
    <t>Empresa 3</t>
  </si>
  <si>
    <t>Empresa 4</t>
  </si>
  <si>
    <t>Empresa 5</t>
  </si>
  <si>
    <t>Empresa 6</t>
  </si>
  <si>
    <t>Empresa 7</t>
  </si>
  <si>
    <t>Empresa 8</t>
  </si>
  <si>
    <t>PENDENTE</t>
  </si>
  <si>
    <t>DESCRIÇÃO</t>
  </si>
  <si>
    <t>AUX FILTRO</t>
  </si>
  <si>
    <t>QTDE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</si>
  <si>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</si>
  <si>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</si>
  <si>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</si>
  <si>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</si>
  <si>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</si>
  <si>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</si>
  <si>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</si>
  <si>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</si>
  <si>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</si>
  <si>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</si>
  <si>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</si>
  <si>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</si>
  <si>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</si>
  <si>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A PAGAR</t>
  </si>
  <si>
    <t>SUBTOTAL</t>
  </si>
  <si>
    <t>EMPRESAS</t>
  </si>
  <si>
    <t>Pago</t>
  </si>
  <si>
    <t>Vence hoje</t>
  </si>
  <si>
    <t>Vence amanhã</t>
  </si>
  <si>
    <t>Vencido</t>
  </si>
  <si>
    <t>Em aberto</t>
  </si>
  <si>
    <t>Caixinhas lançamentos</t>
  </si>
  <si>
    <t>Indicador</t>
  </si>
  <si>
    <t>AUX MÊS</t>
  </si>
  <si>
    <t>AUX ANO</t>
  </si>
  <si>
    <t>[ PLANILHA DE CONTAS A PAGAR ] - LANÇAMENTOS</t>
  </si>
  <si>
    <t>[ PLANILHA DE CONTAS A PAGAR ] - ANÁLISE DE INDICADORES</t>
  </si>
  <si>
    <t>INFORME O ANO PARA ANÁLISE</t>
  </si>
  <si>
    <t>SELECIONE A EMPRESA PARA ANÁLISE</t>
  </si>
  <si>
    <t>[ PLANILHA DE CONTAS A PAGAR ] - TABELA AUXILIAR</t>
  </si>
  <si>
    <t>APROVEITE SEU DESCONTO EXCLUSIVO!</t>
  </si>
  <si>
    <t>PRECISA DE UMA PLANILHA SOB MEDIDA?</t>
  </si>
  <si>
    <t>OBRIGADO POR BAIXAR NOSSA PLANILHA!</t>
  </si>
  <si>
    <t>NÃO ENCONTROU EXATAMENTE O QUE PRECISA?</t>
  </si>
  <si>
    <t>QUE TAL DAR O PRÓXIMO PASSO E ACELERAR SEUS RESULTADOS?</t>
  </si>
  <si>
    <t>OU QUER ALGO MAIS COMPLETO E AUTOMATIZADO?</t>
  </si>
  <si>
    <t>TEMOS DIVERSAS PLANILHAS PRONTAS, PRÁTICAS E PROFISSIONAIS PARA VOCÊ USAR HOJE MESMO.</t>
  </si>
  <si>
    <t>NÓS DESENVOLVEMOS PLANILHAS PERSONALIZADAS E ADAPTADAS PARA VOCÊ OU SEU NEGÓCIO, COM FOCO EM:</t>
  </si>
  <si>
    <t>E PARA TE AJUDAR, LIBERAMOS UM PRESENTE ESPECIAL:</t>
  </si>
  <si>
    <t>✔ ORGANIZAÇÃO</t>
  </si>
  <si>
    <t>✔ AUTOMAÇÃO</t>
  </si>
  <si>
    <t>✔ ANÁLISES E DASHBOARDS</t>
  </si>
  <si>
    <t>✔ GANHO DE TEMPO E PRODUTIVIDADE</t>
  </si>
  <si>
    <t>TRANSFORME CONTROLES MANUAIS EM PROCESSOS PROFISSIONAIS E EFICIENTES.</t>
  </si>
  <si>
    <t>USE O CUPOM ABAIXO E APROVEITE AGORA:</t>
  </si>
  <si>
    <t>MAX20</t>
  </si>
  <si>
    <t>SOLICITE UM ORÇAMENTO E DESCUBRA COMO PODEMOS CRIAR A SOLUÇÃO IDEAL PARA VOCÊ:</t>
  </si>
  <si>
    <t>[ PLANILHA DE CONTAS A PAGAR ] - BÔNUS E INFORMAÇÕES ADICIONAIS</t>
  </si>
  <si>
    <t>[ PLANILHA DE CONTAS A PAGAR ] - CADASTRO DE EMPRESAS E RESUMO DE PAGAMENTOS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</si>
</sst>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44" formatCode="_-&quot;R$&quot;\ * #,##0.00_-;\-&quot;R$&quot;\ * #,##0.00_-;_-&quot;R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rgb="FF070F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D5EA9"/>
        <bgColor indexed="64"/>
      </patternFill>
    </fill>
  </fills>
  <borders count="20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ck">
        <color rgb="FF2D5EA9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medium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medium">
        <color theme="6"/>
      </right>
      <top style="thin">
        <color theme="6"/>
      </top>
      <bottom/>
      <diagonal/>
    </border>
    <border>
      <left style="medium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medium">
        <color theme="6"/>
      </right>
      <top/>
      <bottom style="thin">
        <color theme="6"/>
      </bottom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44" fontId="10" fillId="5" borderId="0" xfId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44" fontId="0" fillId="6" borderId="1" xfId="1" applyFont="1" applyFill="1" applyBorder="1" applyAlignment="1">
      <alignment vertical="center"/>
    </xf>
    <xf numFmtId="44" fontId="6" fillId="6" borderId="0" xfId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6" borderId="0" xfId="1" applyFont="1" applyFill="1" applyAlignment="1">
      <alignment vertical="center" wrapText="1"/>
    </xf>
    <xf numFmtId="0" fontId="0" fillId="7" borderId="0" xfId="0" applyFill="1" applyAlignment="1">
      <alignment horizontal="left" vertical="center"/>
    </xf>
    <xf numFmtId="41" fontId="0" fillId="7" borderId="1" xfId="1" applyNumberFormat="1" applyFont="1" applyFill="1" applyBorder="1" applyAlignment="1">
      <alignment vertical="center"/>
    </xf>
    <xf numFmtId="41" fontId="0" fillId="7" borderId="1" xfId="0" applyNumberFormat="1" applyFill="1" applyBorder="1" applyAlignment="1">
      <alignment vertical="center"/>
    </xf>
    <xf numFmtId="44" fontId="0" fillId="7" borderId="1" xfId="1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left" vertical="center" inden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6" xfId="0" applyFont="1" applyBorder="1" applyAlignment="1">
      <alignment horizontal="left" vertical="center" indent="9"/>
    </xf>
    <xf numFmtId="0" fontId="16" fillId="0" borderId="0" xfId="0" applyFont="1" applyAlignment="1">
      <alignment horizontal="left" vertical="center" indent="9"/>
    </xf>
    <xf numFmtId="0" fontId="16" fillId="0" borderId="7" xfId="0" applyFont="1" applyBorder="1" applyAlignment="1">
      <alignment horizontal="left" vertical="center" indent="9"/>
    </xf>
    <xf numFmtId="0" fontId="16" fillId="0" borderId="6" xfId="0" applyFont="1" applyBorder="1" applyAlignment="1">
      <alignment horizontal="left" vertical="center" wrapText="1" indent="9"/>
    </xf>
    <xf numFmtId="0" fontId="16" fillId="0" borderId="0" xfId="0" applyFont="1" applyAlignment="1">
      <alignment horizontal="left" vertical="center" wrapText="1" indent="9"/>
    </xf>
    <xf numFmtId="0" fontId="16" fillId="0" borderId="7" xfId="0" applyFont="1" applyBorder="1" applyAlignment="1">
      <alignment horizontal="left" vertical="center" wrapText="1" indent="9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8" fillId="0" borderId="7" xfId="0" applyFont="1" applyBorder="1" applyAlignment="1">
      <alignment horizontal="left" vertical="center" wrapText="1" indent="1"/>
    </xf>
    <xf numFmtId="0" fontId="18" fillId="0" borderId="6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7" xfId="0" applyFont="1" applyBorder="1" applyAlignment="1">
      <alignment horizontal="left" vertical="center" inden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23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auto="1"/>
      </font>
      <fill>
        <patternFill>
          <bgColor theme="7"/>
        </patternFill>
      </fill>
    </dxf>
    <dxf>
      <font>
        <color theme="1"/>
      </font>
      <fill>
        <patternFill>
          <bgColor theme="5" tint="0.39994506668294322"/>
        </patternFill>
      </fill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4" formatCode="_-&quot;R$&quot;\ * #,##0.00_-;\-&quot;R$&quot;\ * #,##0.00_-;_-&quot;R$&quot;\ * &quot;-&quot;??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  <dxf>
      <font>
        <b/>
        <i val="0"/>
        <sz val="10"/>
        <color theme="1"/>
      </font>
      <border>
        <bottom style="thin">
          <color theme="6"/>
        </bottom>
        <vertical/>
        <horizontal/>
      </border>
    </dxf>
    <dxf>
      <font>
        <sz val="10"/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3 2" pivot="0" table="0" count="10" xr9:uid="{EC2A23B4-E8F8-408A-8EC6-A4A7F7A026A9}">
      <tableStyleElement type="wholeTable" dxfId="22"/>
      <tableStyleElement type="headerRow" dxfId="21"/>
    </tableStyle>
  </tableStyles>
  <colors>
    <mruColors>
      <color rgb="FFE6BA26"/>
      <color rgb="FF070F62"/>
      <color rgb="FFA24029"/>
      <color rgb="FFF4F2F5"/>
      <color rgb="FF026634"/>
      <color rgb="FF99C935"/>
      <color rgb="FF6D6E70"/>
      <color rgb="FF186231"/>
      <color rgb="FF112917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828282"/>
          </font>
          <fill>
            <patternFill patternType="solid">
              <fgColor theme="6" tint="0.79998168889431442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sz val="10"/>
            <color rgb="FF000000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3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VALORES PAGOS POR MÊS</a:t>
            </a:r>
          </a:p>
        </c:rich>
      </c:tx>
      <c:layout>
        <c:manualLayout>
          <c:xMode val="edge"/>
          <c:yMode val="edge"/>
          <c:x val="8.6289722259294092E-3"/>
          <c:y val="2.3518518518518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AUX!$F$9</c:f>
              <c:strCache>
                <c:ptCount val="1"/>
                <c:pt idx="0">
                  <c:v>PAGO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AUX!$E$10:$E$21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AUX!$F$10:$F$21</c:f>
              <c:numCache>
                <c:formatCode>_(* #,##0_);_(* \(#,##0\);_(* "-"_);_(@_)</c:formatCode>
                <c:ptCount val="12"/>
                <c:pt idx="0">
                  <c:v>231</c:v>
                </c:pt>
                <c:pt idx="1">
                  <c:v>208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9-48B7-AB9D-B74D00B63A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8582624"/>
        <c:axId val="1273412400"/>
      </c:barChart>
      <c:catAx>
        <c:axId val="22858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73412400"/>
        <c:crosses val="autoZero"/>
        <c:auto val="1"/>
        <c:lblAlgn val="ctr"/>
        <c:lblOffset val="100"/>
        <c:noMultiLvlLbl val="0"/>
      </c:catAx>
      <c:valAx>
        <c:axId val="1273412400"/>
        <c:scaling>
          <c:orientation val="minMax"/>
        </c:scaling>
        <c:delete val="1"/>
        <c:axPos val="l"/>
        <c:numFmt formatCode="_(&quot;R$&quot;* #,##0_);_(&quot;R$&quot;* \(#,##0\);_(&quot;R$&quot;* &quot;-&quot;_);_(@_)" sourceLinked="0"/>
        <c:majorTickMark val="none"/>
        <c:minorTickMark val="none"/>
        <c:tickLblPos val="nextTo"/>
        <c:crossAx val="22858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VALORES</a:t>
            </a:r>
            <a:r>
              <a:rPr lang="en-US" sz="1200" baseline="0"/>
              <a:t> </a:t>
            </a:r>
            <a:r>
              <a:rPr lang="en-US" sz="1200"/>
              <a:t>A PAGAR POR MÊS</a:t>
            </a:r>
          </a:p>
        </c:rich>
      </c:tx>
      <c:layout>
        <c:manualLayout>
          <c:xMode val="edge"/>
          <c:yMode val="edge"/>
          <c:x val="1.147263371739549E-2"/>
          <c:y val="3.52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AUX!$G$9</c:f>
              <c:strCache>
                <c:ptCount val="1"/>
                <c:pt idx="0">
                  <c:v>A PAGAR</c:v>
                </c:pt>
              </c:strCache>
            </c:strRef>
          </c:tx>
          <c:spPr>
            <a:solidFill>
              <a:srgbClr val="E6BA2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AUX!$E$10:$E$21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AUX!$G$10:$G$21</c:f>
              <c:numCache>
                <c:formatCode>_(* #,##0_);_(* \(#,##0\);_(* "-"_);_(@_)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F-421B-A6AA-0334D50007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182208"/>
        <c:axId val="15191808"/>
      </c:barChart>
      <c:catAx>
        <c:axId val="1518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91808"/>
        <c:crosses val="autoZero"/>
        <c:auto val="1"/>
        <c:lblAlgn val="ctr"/>
        <c:lblOffset val="100"/>
        <c:noMultiLvlLbl val="0"/>
      </c:catAx>
      <c:valAx>
        <c:axId val="15191808"/>
        <c:scaling>
          <c:orientation val="minMax"/>
        </c:scaling>
        <c:delete val="1"/>
        <c:axPos val="l"/>
        <c:numFmt formatCode="_(&quot;R$&quot;* #,##0_);_(&quot;R$&quot;* \(#,##0\);_(&quot;R$&quot;* &quot;-&quot;_);_(@_)" sourceLinked="0"/>
        <c:majorTickMark val="none"/>
        <c:minorTickMark val="none"/>
        <c:tickLblPos val="nextTo"/>
        <c:crossAx val="1518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ADASTR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B&#212;NUS!A1"/><Relationship Id="rId5" Type="http://schemas.openxmlformats.org/officeDocument/2006/relationships/hyperlink" Target="#INDICADOR!A1"/><Relationship Id="rId4" Type="http://schemas.openxmlformats.org/officeDocument/2006/relationships/hyperlink" Target="#LAN&#199;AMENT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DASTR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B&#212;NUS!A1"/><Relationship Id="rId5" Type="http://schemas.openxmlformats.org/officeDocument/2006/relationships/hyperlink" Target="#INDICADOR!A1"/><Relationship Id="rId4" Type="http://schemas.openxmlformats.org/officeDocument/2006/relationships/hyperlink" Target="#LAN&#199;AMENTOS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B&#212;NUS!A1"/><Relationship Id="rId3" Type="http://schemas.openxmlformats.org/officeDocument/2006/relationships/image" Target="../media/image1.png"/><Relationship Id="rId7" Type="http://schemas.openxmlformats.org/officeDocument/2006/relationships/hyperlink" Target="#INDICADOR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LAN&#199;AMENTOS!A1"/><Relationship Id="rId5" Type="http://schemas.openxmlformats.org/officeDocument/2006/relationships/hyperlink" Target="#CADASTRO!A1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hyperlink" Target="#INDICADOR!A1"/><Relationship Id="rId3" Type="http://schemas.openxmlformats.org/officeDocument/2006/relationships/image" Target="../media/image4.png"/><Relationship Id="rId7" Type="http://schemas.openxmlformats.org/officeDocument/2006/relationships/hyperlink" Target="https://maxplanilhas.com.br/formulario-de-planilhas-personalizadas/" TargetMode="External"/><Relationship Id="rId12" Type="http://schemas.openxmlformats.org/officeDocument/2006/relationships/hyperlink" Target="#LAN&#199;AMENTOS!A1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#CADASTRO!A1"/><Relationship Id="rId5" Type="http://schemas.openxmlformats.org/officeDocument/2006/relationships/hyperlink" Target="https://maxplanilhas.com.br/loja/" TargetMode="External"/><Relationship Id="rId10" Type="http://schemas.openxmlformats.org/officeDocument/2006/relationships/image" Target="../media/image2.png"/><Relationship Id="rId4" Type="http://schemas.openxmlformats.org/officeDocument/2006/relationships/image" Target="../media/image5.png"/><Relationship Id="rId9" Type="http://schemas.openxmlformats.org/officeDocument/2006/relationships/image" Target="../media/image8.png"/><Relationship Id="rId14" Type="http://schemas.openxmlformats.org/officeDocument/2006/relationships/hyperlink" Target="#B&#212;NU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1095375</xdr:colOff>
      <xdr:row>0</xdr:row>
      <xdr:rowOff>0</xdr:rowOff>
    </xdr:from>
    <xdr:to>
      <xdr:col>36</xdr:col>
      <xdr:colOff>177999</xdr:colOff>
      <xdr:row>3</xdr:row>
      <xdr:rowOff>66581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B315769-5E6C-4A65-904A-70F69CAD0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1</xdr:col>
      <xdr:colOff>1029500</xdr:colOff>
      <xdr:row>2</xdr:row>
      <xdr:rowOff>192900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F0BCAAB-1D78-4F18-A00B-F7065AFE7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1</xdr:col>
      <xdr:colOff>1209675</xdr:colOff>
      <xdr:row>1</xdr:row>
      <xdr:rowOff>112275</xdr:rowOff>
    </xdr:from>
    <xdr:to>
      <xdr:col>1</xdr:col>
      <xdr:colOff>2361675</xdr:colOff>
      <xdr:row>2</xdr:row>
      <xdr:rowOff>171675</xdr:rowOff>
    </xdr:to>
    <xdr:sp macro="" textlink="">
      <xdr:nvSpPr>
        <xdr:cNvPr id="9" name="Retângulo: Cantos Arredondado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046EB7-41FC-4AF4-AC0D-064D28529C33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CADASTROS</a:t>
          </a:r>
        </a:p>
      </xdr:txBody>
    </xdr:sp>
    <xdr:clientData/>
  </xdr:twoCellAnchor>
  <xdr:twoCellAnchor editAs="absolute">
    <xdr:from>
      <xdr:col>1</xdr:col>
      <xdr:colOff>2438400</xdr:colOff>
      <xdr:row>1</xdr:row>
      <xdr:rowOff>112275</xdr:rowOff>
    </xdr:from>
    <xdr:to>
      <xdr:col>2</xdr:col>
      <xdr:colOff>904350</xdr:colOff>
      <xdr:row>2</xdr:row>
      <xdr:rowOff>171675</xdr:rowOff>
    </xdr:to>
    <xdr:sp macro="" textlink="">
      <xdr:nvSpPr>
        <xdr:cNvPr id="10" name="Retângulo: Cantos Arredondado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D3BAD8-FC01-4AB3-91F9-0EDB7C6FEE6C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LANÇAMENTOS</a:t>
          </a:r>
        </a:p>
      </xdr:txBody>
    </xdr:sp>
    <xdr:clientData/>
  </xdr:twoCellAnchor>
  <xdr:twoCellAnchor editAs="absolute">
    <xdr:from>
      <xdr:col>2</xdr:col>
      <xdr:colOff>981075</xdr:colOff>
      <xdr:row>1</xdr:row>
      <xdr:rowOff>112275</xdr:rowOff>
    </xdr:from>
    <xdr:to>
      <xdr:col>3</xdr:col>
      <xdr:colOff>866250</xdr:colOff>
      <xdr:row>2</xdr:row>
      <xdr:rowOff>171675</xdr:rowOff>
    </xdr:to>
    <xdr:sp macro="" textlink="">
      <xdr:nvSpPr>
        <xdr:cNvPr id="11" name="Retângulo: Cantos Arredondados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7D85A51-BFCB-4035-98C1-3852A4E28AEF}"/>
            </a:ext>
          </a:extLst>
        </xdr:cNvPr>
        <xdr:cNvSpPr/>
      </xdr:nvSpPr>
      <xdr:spPr>
        <a:xfrm>
          <a:off x="37814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INDICADOR</a:t>
          </a:r>
        </a:p>
      </xdr:txBody>
    </xdr:sp>
    <xdr:clientData/>
  </xdr:twoCellAnchor>
  <xdr:twoCellAnchor editAs="absolute">
    <xdr:from>
      <xdr:col>3</xdr:col>
      <xdr:colOff>942975</xdr:colOff>
      <xdr:row>1</xdr:row>
      <xdr:rowOff>112275</xdr:rowOff>
    </xdr:from>
    <xdr:to>
      <xdr:col>5</xdr:col>
      <xdr:colOff>218550</xdr:colOff>
      <xdr:row>2</xdr:row>
      <xdr:rowOff>171675</xdr:rowOff>
    </xdr:to>
    <xdr:sp macro="" textlink="">
      <xdr:nvSpPr>
        <xdr:cNvPr id="12" name="Retângulo: Cantos Arredondados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95BAD51-9F07-47A3-84D1-248832BC3620}"/>
            </a:ext>
          </a:extLst>
        </xdr:cNvPr>
        <xdr:cNvSpPr/>
      </xdr:nvSpPr>
      <xdr:spPr>
        <a:xfrm>
          <a:off x="501015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184300</xdr:colOff>
      <xdr:row>5</xdr:row>
      <xdr:rowOff>83286</xdr:rowOff>
    </xdr:from>
    <xdr:to>
      <xdr:col>3</xdr:col>
      <xdr:colOff>1552300</xdr:colOff>
      <xdr:row>6</xdr:row>
      <xdr:rowOff>106686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F3D08494-FB4D-736B-E0DA-754CF853C07D}"/>
            </a:ext>
          </a:extLst>
        </xdr:cNvPr>
        <xdr:cNvSpPr txBox="1"/>
      </xdr:nvSpPr>
      <xdr:spPr>
        <a:xfrm>
          <a:off x="3184675" y="1140561"/>
          <a:ext cx="1368000" cy="25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000" b="1"/>
            <a:t>PAGO</a:t>
          </a:r>
        </a:p>
      </xdr:txBody>
    </xdr:sp>
    <xdr:clientData/>
  </xdr:twoCellAnchor>
  <xdr:twoCellAnchor editAs="absolute">
    <xdr:from>
      <xdr:col>3</xdr:col>
      <xdr:colOff>184300</xdr:colOff>
      <xdr:row>6</xdr:row>
      <xdr:rowOff>161925</xdr:rowOff>
    </xdr:from>
    <xdr:to>
      <xdr:col>3</xdr:col>
      <xdr:colOff>1552300</xdr:colOff>
      <xdr:row>8</xdr:row>
      <xdr:rowOff>136725</xdr:rowOff>
    </xdr:to>
    <xdr:sp macro="" textlink="AUX!C10">
      <xdr:nvSpPr>
        <xdr:cNvPr id="10" name="CaixaDeTexto 9">
          <a:extLst>
            <a:ext uri="{FF2B5EF4-FFF2-40B4-BE49-F238E27FC236}">
              <a16:creationId xmlns:a16="http://schemas.microsoft.com/office/drawing/2014/main" id="{E7057249-D42D-79D8-7033-42434C100820}"/>
            </a:ext>
          </a:extLst>
        </xdr:cNvPr>
        <xdr:cNvSpPr txBox="1"/>
      </xdr:nvSpPr>
      <xdr:spPr>
        <a:xfrm>
          <a:off x="3184675" y="1447800"/>
          <a:ext cx="1368000" cy="432000"/>
        </a:xfrm>
        <a:prstGeom prst="roundRect">
          <a:avLst/>
        </a:prstGeom>
        <a:solidFill>
          <a:srgbClr val="00B050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5E51843-D0DD-49F8-8C6D-3A1B50D9367F}" type="TxLink">
            <a:rPr lang="en-US" sz="1600" b="0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algn="ctr"/>
            <a:t>4</a:t>
          </a:fld>
          <a:endParaRPr lang="pt-BR" sz="24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3</xdr:col>
      <xdr:colOff>1625720</xdr:colOff>
      <xdr:row>5</xdr:row>
      <xdr:rowOff>83286</xdr:rowOff>
    </xdr:from>
    <xdr:to>
      <xdr:col>4</xdr:col>
      <xdr:colOff>917270</xdr:colOff>
      <xdr:row>6</xdr:row>
      <xdr:rowOff>106686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3E89A6A-8776-45A2-BE90-091EC1100736}"/>
            </a:ext>
          </a:extLst>
        </xdr:cNvPr>
        <xdr:cNvSpPr txBox="1"/>
      </xdr:nvSpPr>
      <xdr:spPr>
        <a:xfrm>
          <a:off x="4626095" y="1140561"/>
          <a:ext cx="1368000" cy="25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000" b="1"/>
            <a:t>VENCIDO</a:t>
          </a:r>
        </a:p>
      </xdr:txBody>
    </xdr:sp>
    <xdr:clientData/>
  </xdr:twoCellAnchor>
  <xdr:twoCellAnchor editAs="absolute">
    <xdr:from>
      <xdr:col>3</xdr:col>
      <xdr:colOff>1625720</xdr:colOff>
      <xdr:row>6</xdr:row>
      <xdr:rowOff>161925</xdr:rowOff>
    </xdr:from>
    <xdr:to>
      <xdr:col>4</xdr:col>
      <xdr:colOff>917270</xdr:colOff>
      <xdr:row>8</xdr:row>
      <xdr:rowOff>136725</xdr:rowOff>
    </xdr:to>
    <xdr:sp macro="" textlink="AUX!C13">
      <xdr:nvSpPr>
        <xdr:cNvPr id="12" name="CaixaDeTexto 11">
          <a:extLst>
            <a:ext uri="{FF2B5EF4-FFF2-40B4-BE49-F238E27FC236}">
              <a16:creationId xmlns:a16="http://schemas.microsoft.com/office/drawing/2014/main" id="{D136976C-0DAF-0EB6-A7B7-2DCB424F28C1}"/>
            </a:ext>
          </a:extLst>
        </xdr:cNvPr>
        <xdr:cNvSpPr txBox="1"/>
      </xdr:nvSpPr>
      <xdr:spPr>
        <a:xfrm>
          <a:off x="4626095" y="1447800"/>
          <a:ext cx="1368000" cy="432000"/>
        </a:xfrm>
        <a:prstGeom prst="roundRect">
          <a:avLst/>
        </a:prstGeom>
        <a:solidFill>
          <a:srgbClr val="C00000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AB7AC61-8253-49AA-853D-858F3DAE777B}" type="TxLink">
            <a:rPr lang="en-US" sz="1600" b="0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algn="ctr"/>
            <a:t>1</a:t>
          </a:fld>
          <a:endParaRPr lang="pt-BR" sz="24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990690</xdr:colOff>
      <xdr:row>5</xdr:row>
      <xdr:rowOff>83286</xdr:rowOff>
    </xdr:from>
    <xdr:to>
      <xdr:col>6</xdr:col>
      <xdr:colOff>44115</xdr:colOff>
      <xdr:row>6</xdr:row>
      <xdr:rowOff>106686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B923DE88-00FA-7270-CEC6-1644665653AC}"/>
            </a:ext>
          </a:extLst>
        </xdr:cNvPr>
        <xdr:cNvSpPr txBox="1"/>
      </xdr:nvSpPr>
      <xdr:spPr>
        <a:xfrm>
          <a:off x="6067515" y="1140561"/>
          <a:ext cx="1368000" cy="25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000" b="1"/>
            <a:t>VENCE HOJE</a:t>
          </a:r>
        </a:p>
      </xdr:txBody>
    </xdr:sp>
    <xdr:clientData/>
  </xdr:twoCellAnchor>
  <xdr:twoCellAnchor editAs="absolute">
    <xdr:from>
      <xdr:col>4</xdr:col>
      <xdr:colOff>990690</xdr:colOff>
      <xdr:row>6</xdr:row>
      <xdr:rowOff>161925</xdr:rowOff>
    </xdr:from>
    <xdr:to>
      <xdr:col>6</xdr:col>
      <xdr:colOff>44115</xdr:colOff>
      <xdr:row>8</xdr:row>
      <xdr:rowOff>136725</xdr:rowOff>
    </xdr:to>
    <xdr:sp macro="" textlink="AUX!C11">
      <xdr:nvSpPr>
        <xdr:cNvPr id="14" name="CaixaDeTexto 13">
          <a:extLst>
            <a:ext uri="{FF2B5EF4-FFF2-40B4-BE49-F238E27FC236}">
              <a16:creationId xmlns:a16="http://schemas.microsoft.com/office/drawing/2014/main" id="{84E283A3-7BFF-5243-4EBA-C77F86AE15EF}"/>
            </a:ext>
          </a:extLst>
        </xdr:cNvPr>
        <xdr:cNvSpPr txBox="1"/>
      </xdr:nvSpPr>
      <xdr:spPr>
        <a:xfrm>
          <a:off x="6067515" y="1447800"/>
          <a:ext cx="1368000" cy="432000"/>
        </a:xfrm>
        <a:prstGeom prst="roundRect">
          <a:avLst/>
        </a:prstGeom>
        <a:solidFill>
          <a:schemeClr val="accent4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0EA0103-5124-4900-95B4-A45C240DD11B}" type="TxLink">
            <a:rPr lang="en-US" sz="16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1</a:t>
          </a:fld>
          <a:endParaRPr lang="pt-BR" sz="2400" b="1"/>
        </a:p>
      </xdr:txBody>
    </xdr:sp>
    <xdr:clientData/>
  </xdr:twoCellAnchor>
  <xdr:twoCellAnchor editAs="absolute">
    <xdr:from>
      <xdr:col>6</xdr:col>
      <xdr:colOff>117535</xdr:colOff>
      <xdr:row>5</xdr:row>
      <xdr:rowOff>83286</xdr:rowOff>
    </xdr:from>
    <xdr:to>
      <xdr:col>7</xdr:col>
      <xdr:colOff>247285</xdr:colOff>
      <xdr:row>6</xdr:row>
      <xdr:rowOff>106686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428E1CCD-7CE1-D4F2-83B7-CBA082C33405}"/>
            </a:ext>
          </a:extLst>
        </xdr:cNvPr>
        <xdr:cNvSpPr txBox="1"/>
      </xdr:nvSpPr>
      <xdr:spPr>
        <a:xfrm>
          <a:off x="7508935" y="1140561"/>
          <a:ext cx="1368000" cy="25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000" b="1"/>
            <a:t>VENCE AMANHÃ</a:t>
          </a:r>
        </a:p>
      </xdr:txBody>
    </xdr:sp>
    <xdr:clientData/>
  </xdr:twoCellAnchor>
  <xdr:twoCellAnchor editAs="absolute">
    <xdr:from>
      <xdr:col>6</xdr:col>
      <xdr:colOff>117535</xdr:colOff>
      <xdr:row>6</xdr:row>
      <xdr:rowOff>161925</xdr:rowOff>
    </xdr:from>
    <xdr:to>
      <xdr:col>7</xdr:col>
      <xdr:colOff>247285</xdr:colOff>
      <xdr:row>8</xdr:row>
      <xdr:rowOff>136725</xdr:rowOff>
    </xdr:to>
    <xdr:sp macro="" textlink="AUX!C12">
      <xdr:nvSpPr>
        <xdr:cNvPr id="16" name="CaixaDeTexto 15">
          <a:extLst>
            <a:ext uri="{FF2B5EF4-FFF2-40B4-BE49-F238E27FC236}">
              <a16:creationId xmlns:a16="http://schemas.microsoft.com/office/drawing/2014/main" id="{A3EB4020-EEF7-FFF2-29A6-6AF78F3F0320}"/>
            </a:ext>
          </a:extLst>
        </xdr:cNvPr>
        <xdr:cNvSpPr txBox="1"/>
      </xdr:nvSpPr>
      <xdr:spPr>
        <a:xfrm>
          <a:off x="7508935" y="1447800"/>
          <a:ext cx="1368000" cy="432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876C105-6C71-48E6-AE55-7E24AC64A188}" type="TxLink">
            <a:rPr lang="en-US" sz="16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2</a:t>
          </a:fld>
          <a:endParaRPr lang="pt-BR" sz="2400" b="1"/>
        </a:p>
      </xdr:txBody>
    </xdr:sp>
    <xdr:clientData/>
  </xdr:twoCellAnchor>
  <xdr:twoCellAnchor editAs="absolute">
    <xdr:from>
      <xdr:col>7</xdr:col>
      <xdr:colOff>352425</xdr:colOff>
      <xdr:row>5</xdr:row>
      <xdr:rowOff>83286</xdr:rowOff>
    </xdr:from>
    <xdr:to>
      <xdr:col>10</xdr:col>
      <xdr:colOff>15450</xdr:colOff>
      <xdr:row>6</xdr:row>
      <xdr:rowOff>106686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44CD80A7-27AB-B522-242D-E6BFC6A1D78A}"/>
            </a:ext>
          </a:extLst>
        </xdr:cNvPr>
        <xdr:cNvSpPr txBox="1"/>
      </xdr:nvSpPr>
      <xdr:spPr>
        <a:xfrm>
          <a:off x="8982075" y="1140561"/>
          <a:ext cx="1368000" cy="25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000" b="1"/>
            <a:t>EM ABERTO</a:t>
          </a:r>
        </a:p>
      </xdr:txBody>
    </xdr:sp>
    <xdr:clientData/>
  </xdr:twoCellAnchor>
  <xdr:twoCellAnchor editAs="absolute">
    <xdr:from>
      <xdr:col>7</xdr:col>
      <xdr:colOff>352425</xdr:colOff>
      <xdr:row>6</xdr:row>
      <xdr:rowOff>161925</xdr:rowOff>
    </xdr:from>
    <xdr:to>
      <xdr:col>10</xdr:col>
      <xdr:colOff>15450</xdr:colOff>
      <xdr:row>8</xdr:row>
      <xdr:rowOff>136725</xdr:rowOff>
    </xdr:to>
    <xdr:sp macro="" textlink="AUX!C14">
      <xdr:nvSpPr>
        <xdr:cNvPr id="20" name="CaixaDeTexto 19">
          <a:extLst>
            <a:ext uri="{FF2B5EF4-FFF2-40B4-BE49-F238E27FC236}">
              <a16:creationId xmlns:a16="http://schemas.microsoft.com/office/drawing/2014/main" id="{750E027C-3EAB-91FF-CA2D-CDAA79CBC734}"/>
            </a:ext>
          </a:extLst>
        </xdr:cNvPr>
        <xdr:cNvSpPr txBox="1"/>
      </xdr:nvSpPr>
      <xdr:spPr>
        <a:xfrm>
          <a:off x="8982075" y="1447800"/>
          <a:ext cx="1368000" cy="432000"/>
        </a:xfrm>
        <a:prstGeom prst="roundRect">
          <a:avLst/>
        </a:prstGeom>
        <a:solidFill>
          <a:schemeClr val="bg2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A3E1C45-BE74-4865-857B-8CCB4374B998}" type="TxLink">
            <a:rPr lang="en-US" sz="16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14</a:t>
          </a:fld>
          <a:endParaRPr lang="pt-BR" sz="2400" b="1"/>
        </a:p>
      </xdr:txBody>
    </xdr:sp>
    <xdr:clientData/>
  </xdr:twoCellAnchor>
  <xdr:twoCellAnchor editAs="absolute">
    <xdr:from>
      <xdr:col>0</xdr:col>
      <xdr:colOff>57150</xdr:colOff>
      <xdr:row>4</xdr:row>
      <xdr:rowOff>38098</xdr:rowOff>
    </xdr:from>
    <xdr:to>
      <xdr:col>3</xdr:col>
      <xdr:colOff>142875</xdr:colOff>
      <xdr:row>9</xdr:row>
      <xdr:rowOff>72448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EMPRESA">
              <a:extLst>
                <a:ext uri="{FF2B5EF4-FFF2-40B4-BE49-F238E27FC236}">
                  <a16:creationId xmlns:a16="http://schemas.microsoft.com/office/drawing/2014/main" id="{B8A27DE7-0BD1-9F11-67D4-4B3FD9538D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MPRES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150" y="1000123"/>
              <a:ext cx="3086100" cy="104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114300</xdr:colOff>
      <xdr:row>0</xdr:row>
      <xdr:rowOff>0</xdr:rowOff>
    </xdr:from>
    <xdr:to>
      <xdr:col>32</xdr:col>
      <xdr:colOff>587574</xdr:colOff>
      <xdr:row>3</xdr:row>
      <xdr:rowOff>66581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56B621A-D951-438B-B5AF-5D1BF50A8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48425</xdr:colOff>
      <xdr:row>2</xdr:row>
      <xdr:rowOff>192900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58A606F-8C93-4287-82E8-F48FA29D2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228600</xdr:colOff>
      <xdr:row>1</xdr:row>
      <xdr:rowOff>112275</xdr:rowOff>
    </xdr:from>
    <xdr:to>
      <xdr:col>2</xdr:col>
      <xdr:colOff>1380600</xdr:colOff>
      <xdr:row>2</xdr:row>
      <xdr:rowOff>171675</xdr:rowOff>
    </xdr:to>
    <xdr:sp macro="" textlink="">
      <xdr:nvSpPr>
        <xdr:cNvPr id="7" name="Retângulo: Cantos Arredondado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AB5485-1BBB-45CF-91B2-448B728325EA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CADASTROS</a:t>
          </a:r>
        </a:p>
      </xdr:txBody>
    </xdr:sp>
    <xdr:clientData/>
  </xdr:twoCellAnchor>
  <xdr:twoCellAnchor editAs="absolute">
    <xdr:from>
      <xdr:col>2</xdr:col>
      <xdr:colOff>1457325</xdr:colOff>
      <xdr:row>1</xdr:row>
      <xdr:rowOff>112275</xdr:rowOff>
    </xdr:from>
    <xdr:to>
      <xdr:col>3</xdr:col>
      <xdr:colOff>704325</xdr:colOff>
      <xdr:row>2</xdr:row>
      <xdr:rowOff>171675</xdr:rowOff>
    </xdr:to>
    <xdr:sp macro="" textlink="">
      <xdr:nvSpPr>
        <xdr:cNvPr id="8" name="Retângulo: Cantos Arredondados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5442C3-9544-4BC2-8761-0663B9B7FD48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3</xdr:col>
      <xdr:colOff>781050</xdr:colOff>
      <xdr:row>1</xdr:row>
      <xdr:rowOff>112275</xdr:rowOff>
    </xdr:from>
    <xdr:to>
      <xdr:col>3</xdr:col>
      <xdr:colOff>1933050</xdr:colOff>
      <xdr:row>2</xdr:row>
      <xdr:rowOff>171675</xdr:rowOff>
    </xdr:to>
    <xdr:sp macro="" textlink="">
      <xdr:nvSpPr>
        <xdr:cNvPr id="9" name="Retângulo: Cantos Arredondado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D951A1-64AB-461E-B120-FA48AA9E93E8}"/>
            </a:ext>
          </a:extLst>
        </xdr:cNvPr>
        <xdr:cNvSpPr/>
      </xdr:nvSpPr>
      <xdr:spPr>
        <a:xfrm>
          <a:off x="37814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INDICADOR</a:t>
          </a:r>
        </a:p>
      </xdr:txBody>
    </xdr:sp>
    <xdr:clientData/>
  </xdr:twoCellAnchor>
  <xdr:twoCellAnchor editAs="absolute">
    <xdr:from>
      <xdr:col>3</xdr:col>
      <xdr:colOff>2009775</xdr:colOff>
      <xdr:row>1</xdr:row>
      <xdr:rowOff>112275</xdr:rowOff>
    </xdr:from>
    <xdr:to>
      <xdr:col>4</xdr:col>
      <xdr:colOff>1085325</xdr:colOff>
      <xdr:row>2</xdr:row>
      <xdr:rowOff>171675</xdr:rowOff>
    </xdr:to>
    <xdr:sp macro="" textlink="">
      <xdr:nvSpPr>
        <xdr:cNvPr id="21" name="Retângulo: Cantos Arredondados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5299C2-0F8A-45E3-8B8D-EA4DE9C5BF0A}"/>
            </a:ext>
          </a:extLst>
        </xdr:cNvPr>
        <xdr:cNvSpPr/>
      </xdr:nvSpPr>
      <xdr:spPr>
        <a:xfrm>
          <a:off x="501015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85725</xdr:rowOff>
    </xdr:from>
    <xdr:to>
      <xdr:col>16</xdr:col>
      <xdr:colOff>29175</xdr:colOff>
      <xdr:row>24</xdr:row>
      <xdr:rowOff>110925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13499C25-1720-0E8C-4991-22E19DDE343C}"/>
            </a:ext>
          </a:extLst>
        </xdr:cNvPr>
        <xdr:cNvSpPr/>
      </xdr:nvSpPr>
      <xdr:spPr>
        <a:xfrm>
          <a:off x="114300" y="1485900"/>
          <a:ext cx="10440000" cy="4140000"/>
        </a:xfrm>
        <a:prstGeom prst="roundRect">
          <a:avLst>
            <a:gd name="adj" fmla="val 2118"/>
          </a:avLst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79912</xdr:colOff>
      <xdr:row>20</xdr:row>
      <xdr:rowOff>161226</xdr:rowOff>
    </xdr:from>
    <xdr:to>
      <xdr:col>3</xdr:col>
      <xdr:colOff>451162</xdr:colOff>
      <xdr:row>23</xdr:row>
      <xdr:rowOff>15426</xdr:rowOff>
    </xdr:to>
    <xdr:sp macro="" textlink="AUX!G22">
      <xdr:nvSpPr>
        <xdr:cNvPr id="16" name="Retângulo: Cantos Arredondados 15">
          <a:extLst>
            <a:ext uri="{FF2B5EF4-FFF2-40B4-BE49-F238E27FC236}">
              <a16:creationId xmlns:a16="http://schemas.microsoft.com/office/drawing/2014/main" id="{7E4D64C2-688B-2A22-6FDA-5FCB566CB0EA}"/>
            </a:ext>
          </a:extLst>
        </xdr:cNvPr>
        <xdr:cNvSpPr/>
      </xdr:nvSpPr>
      <xdr:spPr>
        <a:xfrm>
          <a:off x="137062" y="4733226"/>
          <a:ext cx="1800000" cy="540000"/>
        </a:xfrm>
        <a:prstGeom prst="roundRect">
          <a:avLst/>
        </a:prstGeom>
        <a:solidFill>
          <a:srgbClr val="E6BA2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2A13D55E-9FCE-4480-AA98-A3CE935C5A2E}" type="TxLink">
            <a:rPr lang="en-US" sz="1800" b="0" i="0" u="none" strike="noStrike">
              <a:solidFill>
                <a:schemeClr val="tx1"/>
              </a:solidFill>
              <a:latin typeface="Calibri"/>
              <a:ea typeface="Calibri"/>
              <a:cs typeface="Calibri"/>
            </a:rPr>
            <a:pPr algn="ctr"/>
            <a:t> R$ 107,00 </a:t>
          </a:fld>
          <a:endParaRPr lang="pt-BR" sz="32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89437</xdr:colOff>
      <xdr:row>12</xdr:row>
      <xdr:rowOff>27876</xdr:rowOff>
    </xdr:from>
    <xdr:to>
      <xdr:col>3</xdr:col>
      <xdr:colOff>460687</xdr:colOff>
      <xdr:row>14</xdr:row>
      <xdr:rowOff>110676</xdr:rowOff>
    </xdr:to>
    <xdr:sp macro="" textlink="AUX!F22">
      <xdr:nvSpPr>
        <xdr:cNvPr id="18" name="Retângulo: Cantos Arredondados 17">
          <a:extLst>
            <a:ext uri="{FF2B5EF4-FFF2-40B4-BE49-F238E27FC236}">
              <a16:creationId xmlns:a16="http://schemas.microsoft.com/office/drawing/2014/main" id="{C23083A7-E0E5-C2A0-9CEB-7C1E6717B625}"/>
            </a:ext>
          </a:extLst>
        </xdr:cNvPr>
        <xdr:cNvSpPr/>
      </xdr:nvSpPr>
      <xdr:spPr>
        <a:xfrm>
          <a:off x="203737" y="2799651"/>
          <a:ext cx="1800000" cy="540000"/>
        </a:xfrm>
        <a:prstGeom prst="roundRect">
          <a:avLst/>
        </a:prstGeom>
        <a:solidFill>
          <a:srgbClr val="00B05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534423C-FC87-43B9-9B5A-2C898AFDDD62}" type="TxLink">
            <a:rPr lang="en-US" sz="1800" b="0" i="0" u="none" strike="noStrike">
              <a:solidFill>
                <a:schemeClr val="bg1"/>
              </a:solidFill>
              <a:latin typeface="Calibri"/>
              <a:ea typeface="Calibri"/>
              <a:cs typeface="Calibri"/>
            </a:rPr>
            <a:pPr algn="ctr"/>
            <a:t> R$ 439,00 </a:t>
          </a:fld>
          <a:endParaRPr lang="pt-BR" sz="3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66675</xdr:colOff>
      <xdr:row>6</xdr:row>
      <xdr:rowOff>152400</xdr:rowOff>
    </xdr:from>
    <xdr:to>
      <xdr:col>3</xdr:col>
      <xdr:colOff>437925</xdr:colOff>
      <xdr:row>9</xdr:row>
      <xdr:rowOff>180975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837EF1E-40A1-9FA4-94BD-A00D51518410}"/>
            </a:ext>
          </a:extLst>
        </xdr:cNvPr>
        <xdr:cNvSpPr txBox="1"/>
      </xdr:nvSpPr>
      <xdr:spPr>
        <a:xfrm>
          <a:off x="123825" y="1524000"/>
          <a:ext cx="180000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/>
            <a:t>ANÁLISE</a:t>
          </a:r>
          <a:r>
            <a:rPr lang="pt-BR" sz="1400" b="1" baseline="0"/>
            <a:t> DE VALORES</a:t>
          </a:r>
        </a:p>
        <a:p>
          <a:r>
            <a:rPr lang="pt-BR" sz="1400" b="1" baseline="0"/>
            <a:t>ACUMULADOS</a:t>
          </a:r>
          <a:endParaRPr lang="pt-BR" sz="1400" b="1"/>
        </a:p>
      </xdr:txBody>
    </xdr:sp>
    <xdr:clientData/>
  </xdr:twoCellAnchor>
  <xdr:twoCellAnchor editAs="oneCell">
    <xdr:from>
      <xdr:col>1</xdr:col>
      <xdr:colOff>85724</xdr:colOff>
      <xdr:row>18</xdr:row>
      <xdr:rowOff>161926</xdr:rowOff>
    </xdr:from>
    <xdr:to>
      <xdr:col>3</xdr:col>
      <xdr:colOff>456974</xdr:colOff>
      <xdr:row>20</xdr:row>
      <xdr:rowOff>64726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A31B301B-1143-64AF-6054-E6174376D2AC}"/>
            </a:ext>
          </a:extLst>
        </xdr:cNvPr>
        <xdr:cNvSpPr txBox="1"/>
      </xdr:nvSpPr>
      <xdr:spPr>
        <a:xfrm>
          <a:off x="142874" y="4276726"/>
          <a:ext cx="1800000" cy="36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TOTAL </a:t>
          </a:r>
          <a:r>
            <a:rPr lang="pt-BR" sz="1400" b="1"/>
            <a:t>A PAGAR</a:t>
          </a:r>
          <a:endParaRPr lang="pt-BR" sz="1100" b="1"/>
        </a:p>
      </xdr:txBody>
    </xdr:sp>
    <xdr:clientData/>
  </xdr:twoCellAnchor>
  <xdr:twoCellAnchor editAs="oneCell">
    <xdr:from>
      <xdr:col>1</xdr:col>
      <xdr:colOff>66674</xdr:colOff>
      <xdr:row>10</xdr:row>
      <xdr:rowOff>38101</xdr:rowOff>
    </xdr:from>
    <xdr:to>
      <xdr:col>3</xdr:col>
      <xdr:colOff>437924</xdr:colOff>
      <xdr:row>11</xdr:row>
      <xdr:rowOff>169501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47767772-AA76-E90B-4086-C84A1C028E5B}"/>
            </a:ext>
          </a:extLst>
        </xdr:cNvPr>
        <xdr:cNvSpPr txBox="1"/>
      </xdr:nvSpPr>
      <xdr:spPr>
        <a:xfrm>
          <a:off x="180974" y="2352676"/>
          <a:ext cx="1800000" cy="36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TOTAL </a:t>
          </a:r>
          <a:r>
            <a:rPr lang="pt-BR" sz="1400" b="1"/>
            <a:t>PAGO</a:t>
          </a:r>
          <a:endParaRPr lang="pt-BR" sz="1100" b="1"/>
        </a:p>
      </xdr:txBody>
    </xdr:sp>
    <xdr:clientData/>
  </xdr:twoCellAnchor>
  <xdr:twoCellAnchor editAs="oneCell">
    <xdr:from>
      <xdr:col>3</xdr:col>
      <xdr:colOff>523874</xdr:colOff>
      <xdr:row>6</xdr:row>
      <xdr:rowOff>133350</xdr:rowOff>
    </xdr:from>
    <xdr:to>
      <xdr:col>15</xdr:col>
      <xdr:colOff>581024</xdr:colOff>
      <xdr:row>15</xdr:row>
      <xdr:rowOff>55950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47DDD6F2-7F3D-4EAC-8D85-E9EC82BDD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523874</xdr:colOff>
      <xdr:row>15</xdr:row>
      <xdr:rowOff>114300</xdr:rowOff>
    </xdr:from>
    <xdr:to>
      <xdr:col>15</xdr:col>
      <xdr:colOff>581024</xdr:colOff>
      <xdr:row>24</xdr:row>
      <xdr:rowOff>36900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5DBD9FFB-188E-40C4-8059-C18EDD1A3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2</xdr:col>
      <xdr:colOff>381000</xdr:colOff>
      <xdr:row>0</xdr:row>
      <xdr:rowOff>0</xdr:rowOff>
    </xdr:from>
    <xdr:to>
      <xdr:col>39</xdr:col>
      <xdr:colOff>473274</xdr:colOff>
      <xdr:row>3</xdr:row>
      <xdr:rowOff>66581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EA2883-FCF1-401A-AC2D-445958A59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315125</xdr:colOff>
      <xdr:row>2</xdr:row>
      <xdr:rowOff>192900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F003F31-77DD-4EC6-8D65-F8B42C8F9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495300</xdr:colOff>
      <xdr:row>1</xdr:row>
      <xdr:rowOff>112275</xdr:rowOff>
    </xdr:from>
    <xdr:to>
      <xdr:col>3</xdr:col>
      <xdr:colOff>932925</xdr:colOff>
      <xdr:row>2</xdr:row>
      <xdr:rowOff>171675</xdr:rowOff>
    </xdr:to>
    <xdr:sp macro="" textlink="">
      <xdr:nvSpPr>
        <xdr:cNvPr id="4" name="Retângulo: Cantos Arredondados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C33769-6A82-41A4-9480-191CA8349A97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CADASTROS</a:t>
          </a:r>
        </a:p>
      </xdr:txBody>
    </xdr:sp>
    <xdr:clientData/>
  </xdr:twoCellAnchor>
  <xdr:twoCellAnchor editAs="absolute">
    <xdr:from>
      <xdr:col>3</xdr:col>
      <xdr:colOff>1009650</xdr:colOff>
      <xdr:row>1</xdr:row>
      <xdr:rowOff>112275</xdr:rowOff>
    </xdr:from>
    <xdr:to>
      <xdr:col>5</xdr:col>
      <xdr:colOff>351900</xdr:colOff>
      <xdr:row>2</xdr:row>
      <xdr:rowOff>171675</xdr:rowOff>
    </xdr:to>
    <xdr:sp macro="" textlink="">
      <xdr:nvSpPr>
        <xdr:cNvPr id="5" name="Retângulo: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6B978C-ED81-465A-BEDE-4607CA4DDA4F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LANÇAMENTOS</a:t>
          </a:r>
        </a:p>
      </xdr:txBody>
    </xdr:sp>
    <xdr:clientData/>
  </xdr:twoCellAnchor>
  <xdr:twoCellAnchor editAs="absolute">
    <xdr:from>
      <xdr:col>5</xdr:col>
      <xdr:colOff>428625</xdr:colOff>
      <xdr:row>1</xdr:row>
      <xdr:rowOff>112275</xdr:rowOff>
    </xdr:from>
    <xdr:to>
      <xdr:col>7</xdr:col>
      <xdr:colOff>151875</xdr:colOff>
      <xdr:row>2</xdr:row>
      <xdr:rowOff>171675</xdr:rowOff>
    </xdr:to>
    <xdr:sp macro="" textlink="">
      <xdr:nvSpPr>
        <xdr:cNvPr id="6" name="Retângulo: Cantos Arredondados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E644B2-7BF7-4072-A64A-AAE382BFBBA6}"/>
            </a:ext>
          </a:extLst>
        </xdr:cNvPr>
        <xdr:cNvSpPr/>
      </xdr:nvSpPr>
      <xdr:spPr>
        <a:xfrm>
          <a:off x="3781425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INDICADOR</a:t>
          </a:r>
        </a:p>
      </xdr:txBody>
    </xdr:sp>
    <xdr:clientData/>
  </xdr:twoCellAnchor>
  <xdr:twoCellAnchor editAs="absolute">
    <xdr:from>
      <xdr:col>7</xdr:col>
      <xdr:colOff>228600</xdr:colOff>
      <xdr:row>1</xdr:row>
      <xdr:rowOff>112275</xdr:rowOff>
    </xdr:from>
    <xdr:to>
      <xdr:col>8</xdr:col>
      <xdr:colOff>513825</xdr:colOff>
      <xdr:row>2</xdr:row>
      <xdr:rowOff>171675</xdr:rowOff>
    </xdr:to>
    <xdr:sp macro="" textlink="">
      <xdr:nvSpPr>
        <xdr:cNvPr id="7" name="Retângulo: Cantos Arredondados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EDC320B-D168-4606-ACEB-30CDD1619A5A}"/>
            </a:ext>
          </a:extLst>
        </xdr:cNvPr>
        <xdr:cNvSpPr/>
      </xdr:nvSpPr>
      <xdr:spPr>
        <a:xfrm>
          <a:off x="501015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466725</xdr:colOff>
      <xdr:row>0</xdr:row>
      <xdr:rowOff>0</xdr:rowOff>
    </xdr:from>
    <xdr:to>
      <xdr:col>40</xdr:col>
      <xdr:colOff>587574</xdr:colOff>
      <xdr:row>3</xdr:row>
      <xdr:rowOff>66581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29B3167-2550-490D-84E1-741A6343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61950</xdr:colOff>
      <xdr:row>7</xdr:row>
      <xdr:rowOff>114299</xdr:rowOff>
    </xdr:from>
    <xdr:to>
      <xdr:col>11</xdr:col>
      <xdr:colOff>117300</xdr:colOff>
      <xdr:row>9</xdr:row>
      <xdr:rowOff>341099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F38A7D-DFF6-4428-9730-6CECE6FE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3175" y="1552574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38099</xdr:rowOff>
    </xdr:from>
    <xdr:to>
      <xdr:col>17</xdr:col>
      <xdr:colOff>285750</xdr:colOff>
      <xdr:row>17</xdr:row>
      <xdr:rowOff>87444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A64B76-1DF5-404A-A38F-BF3329F53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19" b="15251"/>
        <a:stretch>
          <a:fillRect/>
        </a:stretch>
      </xdr:blipFill>
      <xdr:spPr>
        <a:xfrm>
          <a:off x="9134475" y="3000374"/>
          <a:ext cx="1543050" cy="105899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7</xdr:row>
      <xdr:rowOff>114299</xdr:rowOff>
    </xdr:from>
    <xdr:to>
      <xdr:col>2</xdr:col>
      <xdr:colOff>122024</xdr:colOff>
      <xdr:row>9</xdr:row>
      <xdr:rowOff>341099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1A9A4A0-BA35-46BC-873B-693904C37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552574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21</xdr:row>
      <xdr:rowOff>9524</xdr:rowOff>
    </xdr:from>
    <xdr:to>
      <xdr:col>7</xdr:col>
      <xdr:colOff>118959</xdr:colOff>
      <xdr:row>25</xdr:row>
      <xdr:rowOff>59849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3B0DED2-F5BD-4F3C-A0FA-D48AF34042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81" b="27901"/>
        <a:stretch>
          <a:fillRect/>
        </a:stretch>
      </xdr:blipFill>
      <xdr:spPr>
        <a:xfrm>
          <a:off x="1162050" y="5162549"/>
          <a:ext cx="2843109" cy="12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475966</xdr:colOff>
      <xdr:row>21</xdr:row>
      <xdr:rowOff>9524</xdr:rowOff>
    </xdr:from>
    <xdr:to>
      <xdr:col>16</xdr:col>
      <xdr:colOff>199027</xdr:colOff>
      <xdr:row>25</xdr:row>
      <xdr:rowOff>59849</xdr:rowOff>
    </xdr:to>
    <xdr:pic>
      <xdr:nvPicPr>
        <xdr:cNvPr id="6" name="Imagem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F7FE0C1-8956-4B53-84E5-12E802B54D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68" b="26973"/>
        <a:stretch>
          <a:fillRect/>
        </a:stretch>
      </xdr:blipFill>
      <xdr:spPr>
        <a:xfrm>
          <a:off x="7095841" y="5162549"/>
          <a:ext cx="2866311" cy="12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13</xdr:row>
      <xdr:rowOff>123825</xdr:rowOff>
    </xdr:from>
    <xdr:to>
      <xdr:col>8</xdr:col>
      <xdr:colOff>374349</xdr:colOff>
      <xdr:row>17</xdr:row>
      <xdr:rowOff>295275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B63E40D-17DC-4218-B180-724098B10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36" b="20545"/>
        <a:stretch>
          <a:fillRect/>
        </a:stretch>
      </xdr:blipFill>
      <xdr:spPr>
        <a:xfrm>
          <a:off x="2971800" y="3143250"/>
          <a:ext cx="1917399" cy="1123950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400850</xdr:colOff>
      <xdr:row>2</xdr:row>
      <xdr:rowOff>192900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0CEDD8D-4E97-411F-8687-5FA45986D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581025</xdr:colOff>
      <xdr:row>1</xdr:row>
      <xdr:rowOff>112275</xdr:rowOff>
    </xdr:from>
    <xdr:to>
      <xdr:col>4</xdr:col>
      <xdr:colOff>475725</xdr:colOff>
      <xdr:row>2</xdr:row>
      <xdr:rowOff>171675</xdr:rowOff>
    </xdr:to>
    <xdr:sp macro="" textlink="">
      <xdr:nvSpPr>
        <xdr:cNvPr id="10" name="Retângulo: Cantos Arredondados 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F78C9A4-6C09-42A9-BB43-EAF684A991C7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CADASTROS</a:t>
          </a:r>
        </a:p>
      </xdr:txBody>
    </xdr:sp>
    <xdr:clientData/>
  </xdr:twoCellAnchor>
  <xdr:twoCellAnchor editAs="absolute">
    <xdr:from>
      <xdr:col>4</xdr:col>
      <xdr:colOff>552450</xdr:colOff>
      <xdr:row>1</xdr:row>
      <xdr:rowOff>112275</xdr:rowOff>
    </xdr:from>
    <xdr:to>
      <xdr:col>6</xdr:col>
      <xdr:colOff>447150</xdr:colOff>
      <xdr:row>2</xdr:row>
      <xdr:rowOff>171675</xdr:rowOff>
    </xdr:to>
    <xdr:sp macro="" textlink="">
      <xdr:nvSpPr>
        <xdr:cNvPr id="11" name="Retângulo: Cantos Arredondados 1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4B858AF-736C-4774-9109-0744CF39C5D3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LANÇAMENTOS</a:t>
          </a:r>
        </a:p>
      </xdr:txBody>
    </xdr:sp>
    <xdr:clientData/>
  </xdr:twoCellAnchor>
  <xdr:twoCellAnchor editAs="absolute">
    <xdr:from>
      <xdr:col>6</xdr:col>
      <xdr:colOff>523875</xdr:colOff>
      <xdr:row>1</xdr:row>
      <xdr:rowOff>112275</xdr:rowOff>
    </xdr:from>
    <xdr:to>
      <xdr:col>8</xdr:col>
      <xdr:colOff>418575</xdr:colOff>
      <xdr:row>2</xdr:row>
      <xdr:rowOff>171675</xdr:rowOff>
    </xdr:to>
    <xdr:sp macro="" textlink="">
      <xdr:nvSpPr>
        <xdr:cNvPr id="12" name="Retângulo: Cantos Arredondados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B5626F1-E163-4629-BD14-1591ADAC93DB}"/>
            </a:ext>
          </a:extLst>
        </xdr:cNvPr>
        <xdr:cNvSpPr/>
      </xdr:nvSpPr>
      <xdr:spPr>
        <a:xfrm>
          <a:off x="37814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INDICADOR</a:t>
          </a:r>
        </a:p>
      </xdr:txBody>
    </xdr:sp>
    <xdr:clientData/>
  </xdr:twoCellAnchor>
  <xdr:twoCellAnchor editAs="absolute">
    <xdr:from>
      <xdr:col>8</xdr:col>
      <xdr:colOff>495300</xdr:colOff>
      <xdr:row>1</xdr:row>
      <xdr:rowOff>112275</xdr:rowOff>
    </xdr:from>
    <xdr:to>
      <xdr:col>10</xdr:col>
      <xdr:colOff>170925</xdr:colOff>
      <xdr:row>2</xdr:row>
      <xdr:rowOff>171675</xdr:rowOff>
    </xdr:to>
    <xdr:sp macro="" textlink="">
      <xdr:nvSpPr>
        <xdr:cNvPr id="13" name="Retângulo: Cantos Arredondados 1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18990EA-4114-47BD-BF97-3981EA588567}"/>
            </a:ext>
          </a:extLst>
        </xdr:cNvPr>
        <xdr:cNvSpPr/>
      </xdr:nvSpPr>
      <xdr:spPr>
        <a:xfrm>
          <a:off x="5010150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MPRESA" xr10:uid="{53FD1989-9CC4-4910-B785-5D027A08F4B1}" sourceName="EMPRESA">
  <extLst>
    <x:ext xmlns:x15="http://schemas.microsoft.com/office/spreadsheetml/2010/11/main" uri="{2F2917AC-EB37-4324-AD4E-5DD8C200BD13}">
      <x15:tableSlicerCache tableId="1" column="3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MPRESA" xr10:uid="{D6E48C56-1ECB-47B3-8675-9FA46D05AF7C}" cache="SegmentaçãodeDados_EMPRESA" caption="EMPRESA" columnCount="2" style="SlicerStyleLight3 2" rowHeight="198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73100E-ADFC-458F-80A9-A917388C6615}" name="Tab_CadEmpresa" displayName="Tab_CadEmpresa" ref="B8:D16" totalsRowShown="0" headerRowDxfId="9" dataDxfId="8" headerRowCellStyle="Moeda">
  <autoFilter ref="B8:D16" xr:uid="{2073100E-ADFC-458F-80A9-A917388C6615}"/>
  <tableColumns count="3">
    <tableColumn id="1" xr3:uid="{92901CE9-83FC-4952-870E-90376C4064A9}" name="EMPRESAS" dataDxfId="7"/>
    <tableColumn id="4" xr3:uid="{0068FE70-1ABB-49EE-9C0A-7555DF3C053B}" name="PAGO" dataDxfId="6" dataCellStyle="Moeda">
      <calculatedColumnFormula>SUMIFS(Tab_Lançamentos[VALOR],Tab_Lançamentos[STATUS],"PAGO",Tab_Lançamentos[EMPRESA],Tab_CadEmpresa[[#This Row],[EMPRESAS]])</calculatedColumnFormula>
    </tableColumn>
    <tableColumn id="5" xr3:uid="{69CD01BF-1196-4A17-B942-F0FA03C7E00D}" name="PENDENTE" dataDxfId="5" dataCellStyle="Moeda">
      <calculatedColumnFormula>SUMIFS(Tab_Lançamentos[VALOR],Tab_Lançamentos[STATUS],"&lt;&gt;PAGO",Tab_Lançamentos[EMPRESA],Tab_CadEmpresa[[#This Row],[EMPRESAS]])</calculatedColumnFormula>
    </tableColumn>
  </tableColumns>
  <tableStyleInfo name="TableStyleLight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E5D3A-1EE8-4F5A-A10C-88D0697B12CB}" name="Tab_Lançamentos" displayName="Tab_Lançamentos" ref="B11:J33" totalsRowShown="0" headerRowDxfId="20" dataDxfId="19">
  <autoFilter ref="B11:J33" xr:uid="{38EE5D3A-1EE8-4F5A-A10C-88D0697B12CB}"/>
  <tableColumns count="9">
    <tableColumn id="1" xr3:uid="{3A858B74-84B6-459B-834F-FD7DB234DE98}" name="DATA VCTO" dataDxfId="18"/>
    <tableColumn id="3" xr3:uid="{349E3FD0-196E-44A9-A134-66A09D0E82C4}" name="EMPRESA" dataDxfId="17"/>
    <tableColumn id="10" xr3:uid="{AB481422-84E1-4BB7-96E0-665CC2EFAC27}" name="DESCRIÇÃO" dataDxfId="16"/>
    <tableColumn id="4" xr3:uid="{C3B83487-1AA4-4CC8-8280-BCEFB14AD8C0}" name="VALOR" dataDxfId="15" dataCellStyle="Moeda"/>
    <tableColumn id="9" xr3:uid="{C7370F85-2899-456E-A1E3-8F8D1668069D}" name="DATA PGTO" dataDxfId="14"/>
    <tableColumn id="6" xr3:uid="{DEC960DC-D014-47FD-863C-25FFD7C14A7E}" name="STATUS" dataDxfId="13">
      <calculatedColumnFormula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calculatedColumnFormula>
    </tableColumn>
    <tableColumn id="7" xr3:uid="{3CF92E13-D228-4414-BA75-45420F738E03}" name="AUX MÊS" dataDxfId="12">
      <calculatedColumnFormula>IF(Tab_Lançamentos[[#This Row],[DATA VCTO]]="","",PROPER(TEXT(Tab_Lançamentos[[#This Row],[DATA VCTO]],"MMM")))</calculatedColumnFormula>
    </tableColumn>
    <tableColumn id="8" xr3:uid="{9CB1520F-9484-4EFC-BF27-067868F1467A}" name="AUX ANO" dataDxfId="11">
      <calculatedColumnFormula>IF(Tab_Lançamentos[[#This Row],[DATA VCTO]]="","",YEAR(Tab_Lançamentos[[#This Row],[DATA VCTO]]))</calculatedColumnFormula>
    </tableColumn>
    <tableColumn id="11" xr3:uid="{EEC270D3-66AD-414F-BA5B-FC79A5E9B2E0}" name="AUX FILTRO" dataDxfId="10">
      <calculatedColumnFormula>SUBTOTAL(3,Tab_Lançamentos[[#This Row],[STATUS]])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7446-F3EC-4DB8-9211-1DA8B3C3907B}">
  <dimension ref="B4:D16"/>
  <sheetViews>
    <sheetView showGridLines="0" workbookViewId="0">
      <pane ySplit="8" topLeftCell="A9" activePane="bottomLeft" state="frozen"/>
      <selection pane="bottomLeft"/>
    </sheetView>
  </sheetViews>
  <sheetFormatPr defaultRowHeight="18" customHeight="1" x14ac:dyDescent="0.25"/>
  <cols>
    <col min="1" max="1" width="1.7109375" style="2" customWidth="1"/>
    <col min="2" max="2" width="40.28515625" style="2" customWidth="1"/>
    <col min="3" max="4" width="19" style="2" customWidth="1"/>
    <col min="5" max="16384" width="9.140625" style="2"/>
  </cols>
  <sheetData>
    <row r="4" spans="2:4" s="11" customFormat="1" ht="21.95" customHeight="1" thickBot="1" x14ac:dyDescent="0.3">
      <c r="B4" s="12" t="s">
        <v>68</v>
      </c>
    </row>
    <row r="5" spans="2:4" ht="8.1" customHeight="1" thickTop="1" x14ac:dyDescent="0.25"/>
    <row r="6" spans="2:4" ht="18" customHeight="1" x14ac:dyDescent="0.25">
      <c r="B6" s="3" t="s">
        <v>34</v>
      </c>
      <c r="C6" s="15">
        <f ca="1">SUBTOTAL(9,Tab_CadEmpresa[PAGO])</f>
        <v>976</v>
      </c>
      <c r="D6" s="15">
        <f ca="1">SUBTOTAL(9,Tab_CadEmpresa[PENDENTE])</f>
        <v>2965</v>
      </c>
    </row>
    <row r="7" spans="2:4" ht="8.1" customHeight="1" x14ac:dyDescent="0.25"/>
    <row r="8" spans="2:4" ht="30" customHeight="1" x14ac:dyDescent="0.25">
      <c r="B8" s="13" t="s">
        <v>35</v>
      </c>
      <c r="C8" s="16" t="s">
        <v>6</v>
      </c>
      <c r="D8" s="16" t="s">
        <v>16</v>
      </c>
    </row>
    <row r="9" spans="2:4" ht="18" customHeight="1" x14ac:dyDescent="0.25">
      <c r="B9" s="17" t="s">
        <v>8</v>
      </c>
      <c r="C9" s="18">
        <f ca="1">SUMIFS(Tab_Lançamentos[VALOR],Tab_Lançamentos[STATUS],"PAGO",Tab_Lançamentos[EMPRESA],Tab_CadEmpresa[[#This Row],[EMPRESAS]])</f>
        <v>439</v>
      </c>
      <c r="D9" s="18">
        <f ca="1">SUMIFS(Tab_Lançamentos[VALOR],Tab_Lançamentos[STATUS],"&lt;&gt;PAGO",Tab_Lançamentos[EMPRESA],Tab_CadEmpresa[[#This Row],[EMPRESAS]])</f>
        <v>107</v>
      </c>
    </row>
    <row r="10" spans="2:4" ht="18" customHeight="1" x14ac:dyDescent="0.25">
      <c r="B10" s="17" t="s">
        <v>9</v>
      </c>
      <c r="C10" s="18">
        <f ca="1">SUMIFS(Tab_Lançamentos[VALOR],Tab_Lançamentos[STATUS],"PAGO",Tab_Lançamentos[EMPRESA],Tab_CadEmpresa[[#This Row],[EMPRESAS]])</f>
        <v>0</v>
      </c>
      <c r="D10" s="18">
        <f ca="1">SUMIFS(Tab_Lançamentos[VALOR],Tab_Lançamentos[STATUS],"&lt;&gt;PAGO",Tab_Lançamentos[EMPRESA],Tab_CadEmpresa[[#This Row],[EMPRESAS]])</f>
        <v>297</v>
      </c>
    </row>
    <row r="11" spans="2:4" ht="18" customHeight="1" x14ac:dyDescent="0.25">
      <c r="B11" s="17" t="s">
        <v>10</v>
      </c>
      <c r="C11" s="18">
        <f ca="1">SUMIFS(Tab_Lançamentos[VALOR],Tab_Lançamentos[STATUS],"PAGO",Tab_Lançamentos[EMPRESA],Tab_CadEmpresa[[#This Row],[EMPRESAS]])</f>
        <v>244</v>
      </c>
      <c r="D11" s="18">
        <f ca="1">SUMIFS(Tab_Lançamentos[VALOR],Tab_Lançamentos[STATUS],"&lt;&gt;PAGO",Tab_Lançamentos[EMPRESA],Tab_CadEmpresa[[#This Row],[EMPRESAS]])</f>
        <v>541</v>
      </c>
    </row>
    <row r="12" spans="2:4" ht="18" customHeight="1" x14ac:dyDescent="0.25">
      <c r="B12" s="17" t="s">
        <v>11</v>
      </c>
      <c r="C12" s="18">
        <f ca="1">SUMIFS(Tab_Lançamentos[VALOR],Tab_Lançamentos[STATUS],"PAGO",Tab_Lançamentos[EMPRESA],Tab_CadEmpresa[[#This Row],[EMPRESAS]])</f>
        <v>0</v>
      </c>
      <c r="D12" s="18">
        <f ca="1">SUMIFS(Tab_Lançamentos[VALOR],Tab_Lançamentos[STATUS],"&lt;&gt;PAGO",Tab_Lançamentos[EMPRESA],Tab_CadEmpresa[[#This Row],[EMPRESAS]])</f>
        <v>289</v>
      </c>
    </row>
    <row r="13" spans="2:4" ht="18" customHeight="1" x14ac:dyDescent="0.25">
      <c r="B13" s="17" t="s">
        <v>12</v>
      </c>
      <c r="C13" s="18">
        <f ca="1">SUMIFS(Tab_Lançamentos[VALOR],Tab_Lançamentos[STATUS],"PAGO",Tab_Lançamentos[EMPRESA],Tab_CadEmpresa[[#This Row],[EMPRESAS]])</f>
        <v>0</v>
      </c>
      <c r="D13" s="18">
        <f ca="1">SUMIFS(Tab_Lançamentos[VALOR],Tab_Lançamentos[STATUS],"&lt;&gt;PAGO",Tab_Lançamentos[EMPRESA],Tab_CadEmpresa[[#This Row],[EMPRESAS]])</f>
        <v>162</v>
      </c>
    </row>
    <row r="14" spans="2:4" ht="18" customHeight="1" x14ac:dyDescent="0.25">
      <c r="B14" s="17" t="s">
        <v>13</v>
      </c>
      <c r="C14" s="18">
        <f ca="1">SUMIFS(Tab_Lançamentos[VALOR],Tab_Lançamentos[STATUS],"PAGO",Tab_Lançamentos[EMPRESA],Tab_CadEmpresa[[#This Row],[EMPRESAS]])</f>
        <v>0</v>
      </c>
      <c r="D14" s="18">
        <f ca="1">SUMIFS(Tab_Lançamentos[VALOR],Tab_Lançamentos[STATUS],"&lt;&gt;PAGO",Tab_Lançamentos[EMPRESA],Tab_CadEmpresa[[#This Row],[EMPRESAS]])</f>
        <v>394</v>
      </c>
    </row>
    <row r="15" spans="2:4" ht="18" customHeight="1" x14ac:dyDescent="0.25">
      <c r="B15" s="17" t="s">
        <v>14</v>
      </c>
      <c r="C15" s="18">
        <f ca="1">SUMIFS(Tab_Lançamentos[VALOR],Tab_Lançamentos[STATUS],"PAGO",Tab_Lançamentos[EMPRESA],Tab_CadEmpresa[[#This Row],[EMPRESAS]])</f>
        <v>293</v>
      </c>
      <c r="D15" s="18">
        <f ca="1">SUMIFS(Tab_Lançamentos[VALOR],Tab_Lançamentos[STATUS],"&lt;&gt;PAGO",Tab_Lançamentos[EMPRESA],Tab_CadEmpresa[[#This Row],[EMPRESAS]])</f>
        <v>579</v>
      </c>
    </row>
    <row r="16" spans="2:4" ht="18" customHeight="1" x14ac:dyDescent="0.25">
      <c r="B16" s="17" t="s">
        <v>15</v>
      </c>
      <c r="C16" s="18">
        <f ca="1">SUMIFS(Tab_Lançamentos[VALOR],Tab_Lançamentos[STATUS],"PAGO",Tab_Lançamentos[EMPRESA],Tab_CadEmpresa[[#This Row],[EMPRESAS]])</f>
        <v>0</v>
      </c>
      <c r="D16" s="18">
        <f ca="1">SUMIFS(Tab_Lançamentos[VALOR],Tab_Lançamentos[STATUS],"&lt;&gt;PAGO",Tab_Lançamentos[EMPRESA],Tab_CadEmpresa[[#This Row],[EMPRESAS]])</f>
        <v>596</v>
      </c>
    </row>
  </sheetData>
  <phoneticPr fontId="3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38B2-0870-4E71-91BD-F1AD04415287}">
  <dimension ref="B1:J33"/>
  <sheetViews>
    <sheetView showGridLines="0" tabSelected="1" workbookViewId="0">
      <pane ySplit="11" topLeftCell="A12" activePane="bottomLeft" state="frozen"/>
      <selection pane="bottomLeft" activeCell="O8" sqref="O8"/>
    </sheetView>
  </sheetViews>
  <sheetFormatPr defaultRowHeight="18" customHeight="1" x14ac:dyDescent="0.25"/>
  <cols>
    <col min="1" max="1" width="1.7109375" style="1" customWidth="1"/>
    <col min="2" max="2" width="14.7109375" style="1" customWidth="1"/>
    <col min="3" max="3" width="28.5703125" style="1" customWidth="1"/>
    <col min="4" max="4" width="31.140625" style="1" customWidth="1"/>
    <col min="5" max="5" width="20" style="1" customWidth="1"/>
    <col min="6" max="6" width="14.7109375" style="1" customWidth="1"/>
    <col min="7" max="7" width="18.5703125" style="1" customWidth="1"/>
    <col min="8" max="8" width="12.5703125" style="1" bestFit="1" customWidth="1"/>
    <col min="9" max="9" width="13" style="1" bestFit="1" customWidth="1"/>
    <col min="10" max="10" width="14.5703125" style="1" hidden="1" customWidth="1"/>
    <col min="11" max="11" width="19.42578125" style="1" customWidth="1"/>
    <col min="12" max="12" width="9.140625" style="1" customWidth="1"/>
    <col min="13" max="16384" width="9.140625" style="1"/>
  </cols>
  <sheetData>
    <row r="1" spans="2:10" s="2" customFormat="1" ht="18" customHeight="1" x14ac:dyDescent="0.25"/>
    <row r="2" spans="2:10" s="2" customFormat="1" ht="18" customHeight="1" x14ac:dyDescent="0.25"/>
    <row r="3" spans="2:10" s="2" customFormat="1" ht="18" customHeight="1" x14ac:dyDescent="0.25">
      <c r="J3"/>
    </row>
    <row r="4" spans="2:10" s="11" customFormat="1" ht="21.95" customHeight="1" thickBot="1" x14ac:dyDescent="0.3">
      <c r="B4" s="12" t="s">
        <v>45</v>
      </c>
    </row>
    <row r="5" spans="2:10" s="2" customFormat="1" ht="8.1" customHeight="1" thickTop="1" x14ac:dyDescent="0.25"/>
    <row r="10" spans="2:10" ht="8.1" customHeight="1" x14ac:dyDescent="0.25"/>
    <row r="11" spans="2:10" ht="30" customHeight="1" x14ac:dyDescent="0.25">
      <c r="B11" s="14" t="s">
        <v>0</v>
      </c>
      <c r="C11" s="14" t="s">
        <v>7</v>
      </c>
      <c r="D11" s="14" t="s">
        <v>17</v>
      </c>
      <c r="E11" s="14" t="s">
        <v>1</v>
      </c>
      <c r="F11" s="14" t="s">
        <v>5</v>
      </c>
      <c r="G11" s="25" t="s">
        <v>2</v>
      </c>
      <c r="H11" s="25" t="s">
        <v>43</v>
      </c>
      <c r="I11" s="25" t="s">
        <v>44</v>
      </c>
      <c r="J11" s="25" t="s">
        <v>18</v>
      </c>
    </row>
    <row r="12" spans="2:10" ht="18" customHeight="1" x14ac:dyDescent="0.25">
      <c r="B12" s="26">
        <v>46045</v>
      </c>
      <c r="C12" s="27" t="s">
        <v>8</v>
      </c>
      <c r="D12" s="28"/>
      <c r="E12" s="29">
        <v>231</v>
      </c>
      <c r="F12" s="26">
        <v>46045</v>
      </c>
      <c r="G12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Pago</v>
      </c>
      <c r="H12" s="30" t="str">
        <f>IF(Tab_Lançamentos[[#This Row],[DATA VCTO]]="","",PROPER(TEXT(Tab_Lançamentos[[#This Row],[DATA VCTO]],"MMM")))</f>
        <v>Jan</v>
      </c>
      <c r="I12" s="30">
        <f>IF(Tab_Lançamentos[[#This Row],[DATA VCTO]]="","",YEAR(Tab_Lançamentos[[#This Row],[DATA VCTO]]))</f>
        <v>2026</v>
      </c>
      <c r="J12" s="24">
        <f ca="1">SUBTOTAL(3,Tab_Lançamentos[[#This Row],[STATUS]])</f>
        <v>1</v>
      </c>
    </row>
    <row r="13" spans="2:10" ht="18" customHeight="1" x14ac:dyDescent="0.25">
      <c r="B13" s="26">
        <v>46063</v>
      </c>
      <c r="C13" s="27" t="s">
        <v>8</v>
      </c>
      <c r="D13" s="28"/>
      <c r="E13" s="29">
        <v>208</v>
      </c>
      <c r="F13" s="26">
        <v>46063</v>
      </c>
      <c r="G13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Pago</v>
      </c>
      <c r="H13" s="30" t="str">
        <f>IF(Tab_Lançamentos[[#This Row],[DATA VCTO]]="","",PROPER(TEXT(Tab_Lançamentos[[#This Row],[DATA VCTO]],"MMM")))</f>
        <v>Fev</v>
      </c>
      <c r="I13" s="30">
        <f>IF(Tab_Lançamentos[[#This Row],[DATA VCTO]]="","",YEAR(Tab_Lançamentos[[#This Row],[DATA VCTO]]))</f>
        <v>2026</v>
      </c>
      <c r="J13" s="24">
        <f ca="1">SUBTOTAL(3,Tab_Lançamentos[[#This Row],[STATUS]])</f>
        <v>1</v>
      </c>
    </row>
    <row r="14" spans="2:10" ht="18" customHeight="1" x14ac:dyDescent="0.25">
      <c r="B14" s="26">
        <v>46063</v>
      </c>
      <c r="C14" s="27" t="s">
        <v>10</v>
      </c>
      <c r="D14" s="28"/>
      <c r="E14" s="29">
        <v>244</v>
      </c>
      <c r="F14" s="26">
        <v>46063</v>
      </c>
      <c r="G14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Pago</v>
      </c>
      <c r="H14" s="30" t="str">
        <f>IF(Tab_Lançamentos[[#This Row],[DATA VCTO]]="","",PROPER(TEXT(Tab_Lançamentos[[#This Row],[DATA VCTO]],"MMM")))</f>
        <v>Fev</v>
      </c>
      <c r="I14" s="30">
        <f>IF(Tab_Lançamentos[[#This Row],[DATA VCTO]]="","",YEAR(Tab_Lançamentos[[#This Row],[DATA VCTO]]))</f>
        <v>2026</v>
      </c>
      <c r="J14" s="24">
        <f ca="1">SUBTOTAL(3,Tab_Lançamentos[[#This Row],[STATUS]])</f>
        <v>1</v>
      </c>
    </row>
    <row r="15" spans="2:10" ht="18" customHeight="1" x14ac:dyDescent="0.25">
      <c r="B15" s="26">
        <v>46106</v>
      </c>
      <c r="C15" s="27" t="s">
        <v>11</v>
      </c>
      <c r="D15" s="28"/>
      <c r="E15" s="29">
        <v>146</v>
      </c>
      <c r="F15" s="26"/>
      <c r="G15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Vence hoje</v>
      </c>
      <c r="H15" s="30" t="str">
        <f>IF(Tab_Lançamentos[[#This Row],[DATA VCTO]]="","",PROPER(TEXT(Tab_Lançamentos[[#This Row],[DATA VCTO]],"MMM")))</f>
        <v>Mar</v>
      </c>
      <c r="I15" s="30">
        <f>IF(Tab_Lançamentos[[#This Row],[DATA VCTO]]="","",YEAR(Tab_Lançamentos[[#This Row],[DATA VCTO]]))</f>
        <v>2026</v>
      </c>
      <c r="J15" s="24">
        <f ca="1">SUBTOTAL(3,Tab_Lançamentos[[#This Row],[STATUS]])</f>
        <v>1</v>
      </c>
    </row>
    <row r="16" spans="2:10" ht="18" customHeight="1" x14ac:dyDescent="0.25">
      <c r="B16" s="26">
        <v>46097</v>
      </c>
      <c r="C16" s="27" t="s">
        <v>14</v>
      </c>
      <c r="D16" s="28"/>
      <c r="E16" s="29">
        <v>293</v>
      </c>
      <c r="F16" s="26">
        <v>46097</v>
      </c>
      <c r="G16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Pago</v>
      </c>
      <c r="H16" s="30" t="str">
        <f>IF(Tab_Lançamentos[[#This Row],[DATA VCTO]]="","",PROPER(TEXT(Tab_Lançamentos[[#This Row],[DATA VCTO]],"MMM")))</f>
        <v>Mar</v>
      </c>
      <c r="I16" s="30">
        <f>IF(Tab_Lançamentos[[#This Row],[DATA VCTO]]="","",YEAR(Tab_Lançamentos[[#This Row],[DATA VCTO]]))</f>
        <v>2026</v>
      </c>
      <c r="J16" s="24">
        <f ca="1">SUBTOTAL(3,Tab_Lançamentos[[#This Row],[STATUS]])</f>
        <v>1</v>
      </c>
    </row>
    <row r="17" spans="2:10" ht="18" customHeight="1" x14ac:dyDescent="0.25">
      <c r="B17" s="26">
        <v>46103</v>
      </c>
      <c r="C17" s="27" t="s">
        <v>15</v>
      </c>
      <c r="D17" s="28"/>
      <c r="E17" s="29">
        <v>270</v>
      </c>
      <c r="F17" s="26"/>
      <c r="G17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Vencido</v>
      </c>
      <c r="H17" s="30" t="str">
        <f>IF(Tab_Lançamentos[[#This Row],[DATA VCTO]]="","",PROPER(TEXT(Tab_Lançamentos[[#This Row],[DATA VCTO]],"MMM")))</f>
        <v>Mar</v>
      </c>
      <c r="I17" s="30">
        <f>IF(Tab_Lançamentos[[#This Row],[DATA VCTO]]="","",YEAR(Tab_Lançamentos[[#This Row],[DATA VCTO]]))</f>
        <v>2026</v>
      </c>
      <c r="J17" s="24">
        <f ca="1">SUBTOTAL(3,Tab_Lançamentos[[#This Row],[STATUS]])</f>
        <v>1</v>
      </c>
    </row>
    <row r="18" spans="2:10" ht="18" customHeight="1" x14ac:dyDescent="0.25">
      <c r="B18" s="26">
        <v>46107</v>
      </c>
      <c r="C18" s="27" t="s">
        <v>9</v>
      </c>
      <c r="D18" s="28"/>
      <c r="E18" s="29">
        <v>59</v>
      </c>
      <c r="F18" s="26"/>
      <c r="G18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Vence amanhã</v>
      </c>
      <c r="H18" s="30" t="str">
        <f>IF(Tab_Lançamentos[[#This Row],[DATA VCTO]]="","",PROPER(TEXT(Tab_Lançamentos[[#This Row],[DATA VCTO]],"MMM")))</f>
        <v>Mar</v>
      </c>
      <c r="I18" s="30">
        <f>IF(Tab_Lançamentos[[#This Row],[DATA VCTO]]="","",YEAR(Tab_Lançamentos[[#This Row],[DATA VCTO]]))</f>
        <v>2026</v>
      </c>
      <c r="J18" s="24">
        <f ca="1">SUBTOTAL(3,Tab_Lançamentos[[#This Row],[STATUS]])</f>
        <v>1</v>
      </c>
    </row>
    <row r="19" spans="2:10" ht="18" customHeight="1" x14ac:dyDescent="0.25">
      <c r="B19" s="26">
        <v>46107</v>
      </c>
      <c r="C19" s="27" t="s">
        <v>10</v>
      </c>
      <c r="D19" s="28"/>
      <c r="E19" s="29">
        <v>239</v>
      </c>
      <c r="F19" s="26"/>
      <c r="G19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Vence amanhã</v>
      </c>
      <c r="H19" s="30" t="str">
        <f>IF(Tab_Lançamentos[[#This Row],[DATA VCTO]]="","",PROPER(TEXT(Tab_Lançamentos[[#This Row],[DATA VCTO]],"MMM")))</f>
        <v>Mar</v>
      </c>
      <c r="I19" s="30">
        <f>IF(Tab_Lançamentos[[#This Row],[DATA VCTO]]="","",YEAR(Tab_Lançamentos[[#This Row],[DATA VCTO]]))</f>
        <v>2026</v>
      </c>
      <c r="J19" s="24">
        <f ca="1">SUBTOTAL(3,Tab_Lançamentos[[#This Row],[STATUS]])</f>
        <v>1</v>
      </c>
    </row>
    <row r="20" spans="2:10" ht="18" customHeight="1" x14ac:dyDescent="0.25">
      <c r="B20" s="26">
        <v>46111</v>
      </c>
      <c r="C20" s="27" t="s">
        <v>12</v>
      </c>
      <c r="D20" s="28"/>
      <c r="E20" s="29">
        <v>162</v>
      </c>
      <c r="F20" s="26"/>
      <c r="G20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20" s="30" t="str">
        <f>IF(Tab_Lançamentos[[#This Row],[DATA VCTO]]="","",PROPER(TEXT(Tab_Lançamentos[[#This Row],[DATA VCTO]],"MMM")))</f>
        <v>Mar</v>
      </c>
      <c r="I20" s="30">
        <f>IF(Tab_Lançamentos[[#This Row],[DATA VCTO]]="","",YEAR(Tab_Lançamentos[[#This Row],[DATA VCTO]]))</f>
        <v>2026</v>
      </c>
      <c r="J20" s="24">
        <f ca="1">SUBTOTAL(3,Tab_Lançamentos[[#This Row],[STATUS]])</f>
        <v>1</v>
      </c>
    </row>
    <row r="21" spans="2:10" ht="18" customHeight="1" x14ac:dyDescent="0.25">
      <c r="B21" s="26">
        <v>46130</v>
      </c>
      <c r="C21" s="27" t="s">
        <v>13</v>
      </c>
      <c r="D21" s="28"/>
      <c r="E21" s="29">
        <v>211</v>
      </c>
      <c r="F21" s="26"/>
      <c r="G21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21" s="30" t="str">
        <f>IF(Tab_Lançamentos[[#This Row],[DATA VCTO]]="","",PROPER(TEXT(Tab_Lançamentos[[#This Row],[DATA VCTO]],"MMM")))</f>
        <v>Abr</v>
      </c>
      <c r="I21" s="30">
        <f>IF(Tab_Lançamentos[[#This Row],[DATA VCTO]]="","",YEAR(Tab_Lançamentos[[#This Row],[DATA VCTO]]))</f>
        <v>2026</v>
      </c>
      <c r="J21" s="24">
        <f ca="1">SUBTOTAL(3,Tab_Lançamentos[[#This Row],[STATUS]])</f>
        <v>1</v>
      </c>
    </row>
    <row r="22" spans="2:10" ht="18" customHeight="1" x14ac:dyDescent="0.25">
      <c r="B22" s="26">
        <v>46132</v>
      </c>
      <c r="C22" s="27" t="s">
        <v>14</v>
      </c>
      <c r="D22" s="28"/>
      <c r="E22" s="29">
        <v>117</v>
      </c>
      <c r="F22" s="26"/>
      <c r="G22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22" s="30" t="str">
        <f>IF(Tab_Lançamentos[[#This Row],[DATA VCTO]]="","",PROPER(TEXT(Tab_Lançamentos[[#This Row],[DATA VCTO]],"MMM")))</f>
        <v>Abr</v>
      </c>
      <c r="I22" s="30">
        <f>IF(Tab_Lançamentos[[#This Row],[DATA VCTO]]="","",YEAR(Tab_Lançamentos[[#This Row],[DATA VCTO]]))</f>
        <v>2026</v>
      </c>
      <c r="J22" s="24">
        <f ca="1">SUBTOTAL(3,Tab_Lançamentos[[#This Row],[STATUS]])</f>
        <v>1</v>
      </c>
    </row>
    <row r="23" spans="2:10" ht="18" customHeight="1" x14ac:dyDescent="0.25">
      <c r="B23" s="26">
        <v>46157</v>
      </c>
      <c r="C23" s="27" t="s">
        <v>9</v>
      </c>
      <c r="D23" s="28"/>
      <c r="E23" s="29">
        <v>79</v>
      </c>
      <c r="F23" s="26"/>
      <c r="G23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23" s="30" t="str">
        <f>IF(Tab_Lançamentos[[#This Row],[DATA VCTO]]="","",PROPER(TEXT(Tab_Lançamentos[[#This Row],[DATA VCTO]],"MMM")))</f>
        <v>Mai</v>
      </c>
      <c r="I23" s="30">
        <f>IF(Tab_Lançamentos[[#This Row],[DATA VCTO]]="","",YEAR(Tab_Lançamentos[[#This Row],[DATA VCTO]]))</f>
        <v>2026</v>
      </c>
      <c r="J23" s="24">
        <f ca="1">SUBTOTAL(3,Tab_Lançamentos[[#This Row],[STATUS]])</f>
        <v>1</v>
      </c>
    </row>
    <row r="24" spans="2:10" ht="18" customHeight="1" x14ac:dyDescent="0.25">
      <c r="B24" s="26">
        <v>46165</v>
      </c>
      <c r="C24" s="27" t="s">
        <v>10</v>
      </c>
      <c r="D24" s="28"/>
      <c r="E24" s="29">
        <v>170</v>
      </c>
      <c r="F24" s="26"/>
      <c r="G24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24" s="30" t="str">
        <f>IF(Tab_Lançamentos[[#This Row],[DATA VCTO]]="","",PROPER(TEXT(Tab_Lançamentos[[#This Row],[DATA VCTO]],"MMM")))</f>
        <v>Mai</v>
      </c>
      <c r="I24" s="30">
        <f>IF(Tab_Lançamentos[[#This Row],[DATA VCTO]]="","",YEAR(Tab_Lançamentos[[#This Row],[DATA VCTO]]))</f>
        <v>2026</v>
      </c>
      <c r="J24" s="24">
        <f ca="1">SUBTOTAL(3,Tab_Lançamentos[[#This Row],[STATUS]])</f>
        <v>1</v>
      </c>
    </row>
    <row r="25" spans="2:10" ht="18" customHeight="1" x14ac:dyDescent="0.25">
      <c r="B25" s="26">
        <v>46183</v>
      </c>
      <c r="C25" s="27" t="s">
        <v>13</v>
      </c>
      <c r="D25" s="28"/>
      <c r="E25" s="29">
        <v>183</v>
      </c>
      <c r="F25" s="26"/>
      <c r="G25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25" s="30" t="str">
        <f>IF(Tab_Lançamentos[[#This Row],[DATA VCTO]]="","",PROPER(TEXT(Tab_Lançamentos[[#This Row],[DATA VCTO]],"MMM")))</f>
        <v>Jun</v>
      </c>
      <c r="I25" s="30">
        <f>IF(Tab_Lançamentos[[#This Row],[DATA VCTO]]="","",YEAR(Tab_Lançamentos[[#This Row],[DATA VCTO]]))</f>
        <v>2026</v>
      </c>
      <c r="J25" s="24">
        <f ca="1">SUBTOTAL(3,Tab_Lançamentos[[#This Row],[STATUS]])</f>
        <v>1</v>
      </c>
    </row>
    <row r="26" spans="2:10" ht="18" customHeight="1" x14ac:dyDescent="0.25">
      <c r="B26" s="26">
        <v>46183</v>
      </c>
      <c r="C26" s="27" t="s">
        <v>14</v>
      </c>
      <c r="D26" s="28"/>
      <c r="E26" s="29">
        <v>291</v>
      </c>
      <c r="F26" s="26"/>
      <c r="G26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26" s="30" t="str">
        <f>IF(Tab_Lançamentos[[#This Row],[DATA VCTO]]="","",PROPER(TEXT(Tab_Lançamentos[[#This Row],[DATA VCTO]],"MMM")))</f>
        <v>Jun</v>
      </c>
      <c r="I26" s="30">
        <f>IF(Tab_Lançamentos[[#This Row],[DATA VCTO]]="","",YEAR(Tab_Lançamentos[[#This Row],[DATA VCTO]]))</f>
        <v>2026</v>
      </c>
      <c r="J26" s="24">
        <f ca="1">SUBTOTAL(3,Tab_Lançamentos[[#This Row],[STATUS]])</f>
        <v>1</v>
      </c>
    </row>
    <row r="27" spans="2:10" ht="18" customHeight="1" x14ac:dyDescent="0.25">
      <c r="B27" s="26">
        <v>46218</v>
      </c>
      <c r="C27" s="27" t="s">
        <v>15</v>
      </c>
      <c r="D27" s="28"/>
      <c r="E27" s="29">
        <v>175</v>
      </c>
      <c r="F27" s="26"/>
      <c r="G27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27" s="30" t="str">
        <f>IF(Tab_Lançamentos[[#This Row],[DATA VCTO]]="","",PROPER(TEXT(Tab_Lançamentos[[#This Row],[DATA VCTO]],"MMM")))</f>
        <v>Jul</v>
      </c>
      <c r="I27" s="30">
        <f>IF(Tab_Lançamentos[[#This Row],[DATA VCTO]]="","",YEAR(Tab_Lançamentos[[#This Row],[DATA VCTO]]))</f>
        <v>2026</v>
      </c>
      <c r="J27" s="24">
        <f ca="1">SUBTOTAL(3,Tab_Lançamentos[[#This Row],[STATUS]])</f>
        <v>1</v>
      </c>
    </row>
    <row r="28" spans="2:10" ht="18" customHeight="1" x14ac:dyDescent="0.25">
      <c r="B28" s="26">
        <v>46221</v>
      </c>
      <c r="C28" s="27" t="s">
        <v>8</v>
      </c>
      <c r="D28" s="28"/>
      <c r="E28" s="29">
        <v>107</v>
      </c>
      <c r="F28" s="26"/>
      <c r="G28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28" s="30" t="str">
        <f>IF(Tab_Lançamentos[[#This Row],[DATA VCTO]]="","",PROPER(TEXT(Tab_Lançamentos[[#This Row],[DATA VCTO]],"MMM")))</f>
        <v>Jul</v>
      </c>
      <c r="I28" s="30">
        <f>IF(Tab_Lançamentos[[#This Row],[DATA VCTO]]="","",YEAR(Tab_Lançamentos[[#This Row],[DATA VCTO]]))</f>
        <v>2026</v>
      </c>
      <c r="J28" s="24">
        <f ca="1">SUBTOTAL(3,Tab_Lançamentos[[#This Row],[STATUS]])</f>
        <v>1</v>
      </c>
    </row>
    <row r="29" spans="2:10" ht="18" customHeight="1" x14ac:dyDescent="0.25">
      <c r="B29" s="26">
        <v>46261</v>
      </c>
      <c r="C29" s="27" t="s">
        <v>10</v>
      </c>
      <c r="D29" s="28"/>
      <c r="E29" s="29">
        <v>132</v>
      </c>
      <c r="F29" s="26"/>
      <c r="G29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29" s="30" t="str">
        <f>IF(Tab_Lançamentos[[#This Row],[DATA VCTO]]="","",PROPER(TEXT(Tab_Lançamentos[[#This Row],[DATA VCTO]],"MMM")))</f>
        <v>Ago</v>
      </c>
      <c r="I29" s="30">
        <f>IF(Tab_Lançamentos[[#This Row],[DATA VCTO]]="","",YEAR(Tab_Lançamentos[[#This Row],[DATA VCTO]]))</f>
        <v>2026</v>
      </c>
      <c r="J29" s="24">
        <f ca="1">SUBTOTAL(3,Tab_Lançamentos[[#This Row],[STATUS]])</f>
        <v>1</v>
      </c>
    </row>
    <row r="30" spans="2:10" ht="18" customHeight="1" x14ac:dyDescent="0.25">
      <c r="B30" s="26">
        <v>46263</v>
      </c>
      <c r="C30" s="27" t="s">
        <v>11</v>
      </c>
      <c r="D30" s="28"/>
      <c r="E30" s="29">
        <v>143</v>
      </c>
      <c r="F30" s="26"/>
      <c r="G30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30" s="30" t="str">
        <f>IF(Tab_Lançamentos[[#This Row],[DATA VCTO]]="","",PROPER(TEXT(Tab_Lançamentos[[#This Row],[DATA VCTO]],"MMM")))</f>
        <v>Ago</v>
      </c>
      <c r="I30" s="30">
        <f>IF(Tab_Lançamentos[[#This Row],[DATA VCTO]]="","",YEAR(Tab_Lançamentos[[#This Row],[DATA VCTO]]))</f>
        <v>2026</v>
      </c>
      <c r="J30" s="24">
        <f ca="1">SUBTOTAL(3,Tab_Lançamentos[[#This Row],[STATUS]])</f>
        <v>1</v>
      </c>
    </row>
    <row r="31" spans="2:10" ht="18" customHeight="1" x14ac:dyDescent="0.25">
      <c r="B31" s="26">
        <v>46265</v>
      </c>
      <c r="C31" s="27" t="s">
        <v>14</v>
      </c>
      <c r="D31" s="28"/>
      <c r="E31" s="29">
        <v>171</v>
      </c>
      <c r="F31" s="26"/>
      <c r="G31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31" s="30" t="str">
        <f>IF(Tab_Lançamentos[[#This Row],[DATA VCTO]]="","",PROPER(TEXT(Tab_Lançamentos[[#This Row],[DATA VCTO]],"MMM")))</f>
        <v>Ago</v>
      </c>
      <c r="I31" s="30">
        <f>IF(Tab_Lançamentos[[#This Row],[DATA VCTO]]="","",YEAR(Tab_Lançamentos[[#This Row],[DATA VCTO]]))</f>
        <v>2026</v>
      </c>
      <c r="J31" s="24">
        <f ca="1">SUBTOTAL(3,Tab_Lançamentos[[#This Row],[STATUS]])</f>
        <v>1</v>
      </c>
    </row>
    <row r="32" spans="2:10" ht="18" customHeight="1" x14ac:dyDescent="0.25">
      <c r="B32" s="26">
        <v>46280</v>
      </c>
      <c r="C32" s="27" t="s">
        <v>15</v>
      </c>
      <c r="D32" s="28"/>
      <c r="E32" s="29">
        <v>151</v>
      </c>
      <c r="F32" s="26"/>
      <c r="G32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32" s="30" t="str">
        <f>IF(Tab_Lançamentos[[#This Row],[DATA VCTO]]="","",PROPER(TEXT(Tab_Lançamentos[[#This Row],[DATA VCTO]],"MMM")))</f>
        <v>Set</v>
      </c>
      <c r="I32" s="30">
        <f>IF(Tab_Lançamentos[[#This Row],[DATA VCTO]]="","",YEAR(Tab_Lançamentos[[#This Row],[DATA VCTO]]))</f>
        <v>2026</v>
      </c>
      <c r="J32" s="24">
        <f ca="1">SUBTOTAL(3,Tab_Lançamentos[[#This Row],[STATUS]])</f>
        <v>1</v>
      </c>
    </row>
    <row r="33" spans="2:10" ht="18" customHeight="1" x14ac:dyDescent="0.25">
      <c r="B33" s="26">
        <v>46285</v>
      </c>
      <c r="C33" s="27" t="s">
        <v>9</v>
      </c>
      <c r="D33" s="28"/>
      <c r="E33" s="29">
        <v>159</v>
      </c>
      <c r="F33" s="26"/>
      <c r="G33" s="30" t="str">
        <f ca="1">IF(Tab_Lançamentos[[#This Row],[DATA PGTO]]&lt;&gt;"","Pago",IF(Tab_Lançamentos[[#This Row],[DATA VCTO]]=TODAY(),"Vence hoje",IF(Tab_Lançamentos[[#This Row],[DATA VCTO]]=TODAY()+1,"Vence amanhã",IF(Tab_Lançamentos[[#This Row],[DATA VCTO]]&lt;TODAY(),"Vencido","Em aberto"))))</f>
        <v>Em aberto</v>
      </c>
      <c r="H33" s="30" t="str">
        <f>IF(Tab_Lançamentos[[#This Row],[DATA VCTO]]="","",PROPER(TEXT(Tab_Lançamentos[[#This Row],[DATA VCTO]],"MMM")))</f>
        <v>Set</v>
      </c>
      <c r="I33" s="30">
        <f>IF(Tab_Lançamentos[[#This Row],[DATA VCTO]]="","",YEAR(Tab_Lançamentos[[#This Row],[DATA VCTO]]))</f>
        <v>2026</v>
      </c>
      <c r="J33" s="24">
        <f ca="1">SUBTOTAL(3,Tab_Lançamentos[[#This Row],[STATUS]])</f>
        <v>1</v>
      </c>
    </row>
  </sheetData>
  <phoneticPr fontId="3" type="noConversion"/>
  <conditionalFormatting sqref="G12:G33">
    <cfRule type="containsText" dxfId="4" priority="1" operator="containsText" text="2">
      <formula>NOT(ISERROR(SEARCH("2",G12)))</formula>
    </cfRule>
    <cfRule type="containsText" dxfId="3" priority="2" operator="containsText" text="hoje">
      <formula>NOT(ISERROR(SEARCH("hoje",G12)))</formula>
    </cfRule>
    <cfRule type="containsText" dxfId="2" priority="4" operator="containsText" text="amanhã">
      <formula>NOT(ISERROR(SEARCH("amanhã",G12)))</formula>
    </cfRule>
    <cfRule type="containsText" dxfId="1" priority="5" operator="containsText" text="pago">
      <formula>NOT(ISERROR(SEARCH("pago",G12)))</formula>
    </cfRule>
    <cfRule type="containsText" dxfId="0" priority="6" operator="containsText" text="vencido">
      <formula>NOT(ISERROR(SEARCH("vencido",G12)))</formula>
    </cfRule>
  </conditionalFormatting>
  <dataValidations count="1">
    <dataValidation type="list" allowBlank="1" showInputMessage="1" showErrorMessage="1" sqref="C12:C33" xr:uid="{99D4D4D3-D6A5-418D-A7D5-1383F202BF37}">
      <formula1>EMPRESA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D0B6-48A1-44B0-B790-D1B098A19428}">
  <dimension ref="A1:AZ100"/>
  <sheetViews>
    <sheetView showGridLines="0" workbookViewId="0">
      <pane ySplit="4" topLeftCell="A5" activePane="bottomLeft" state="frozen"/>
      <selection pane="bottomLeft"/>
    </sheetView>
  </sheetViews>
  <sheetFormatPr defaultRowHeight="18" customHeight="1" x14ac:dyDescent="0.25"/>
  <cols>
    <col min="1" max="1" width="1.7109375" style="1" customWidth="1"/>
    <col min="2" max="3" width="10.7109375" style="1" customWidth="1"/>
    <col min="4" max="4" width="18" style="1" customWidth="1"/>
    <col min="5" max="5" width="9.140625" style="1"/>
    <col min="6" max="7" width="10.7109375" style="1" customWidth="1"/>
    <col min="8" max="8" width="13" style="1" customWidth="1"/>
    <col min="9" max="16384" width="9.140625" style="1"/>
  </cols>
  <sheetData>
    <row r="1" spans="1:52" s="2" customFormat="1" ht="18" customHeight="1" x14ac:dyDescent="0.25"/>
    <row r="2" spans="1:52" s="2" customFormat="1" ht="18" customHeight="1" x14ac:dyDescent="0.25"/>
    <row r="3" spans="1:52" s="2" customFormat="1" ht="18" customHeight="1" x14ac:dyDescent="0.25"/>
    <row r="4" spans="1:52" s="11" customFormat="1" ht="21.95" customHeight="1" thickBot="1" x14ac:dyDescent="0.3">
      <c r="B4" s="12" t="s">
        <v>46</v>
      </c>
    </row>
    <row r="5" spans="1:52" s="2" customFormat="1" ht="8.1" customHeight="1" thickTop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  <row r="6" spans="1:52" ht="27" customHeight="1" x14ac:dyDescent="0.25">
      <c r="A6" s="7"/>
      <c r="B6" s="40" t="s">
        <v>47</v>
      </c>
      <c r="C6" s="40"/>
      <c r="D6" s="8">
        <v>2026</v>
      </c>
      <c r="E6" s="7"/>
      <c r="F6" s="40" t="s">
        <v>48</v>
      </c>
      <c r="G6" s="40"/>
      <c r="H6" s="41" t="s">
        <v>8</v>
      </c>
      <c r="I6" s="41"/>
      <c r="J6" s="41"/>
      <c r="K6" s="41"/>
      <c r="L6" s="41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spans="1:52" ht="18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2" ht="18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ht="18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ht="18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spans="1:52" ht="18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 ht="18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ht="18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</row>
    <row r="14" spans="1:52" ht="18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1:52" ht="18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</row>
    <row r="16" spans="1:52" ht="18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ht="18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  <row r="18" spans="1:52" ht="18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ht="18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</row>
    <row r="20" spans="1:52" ht="18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ht="1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</row>
    <row r="22" spans="1:52" ht="18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</row>
    <row r="23" spans="1:52" ht="18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</row>
    <row r="24" spans="1:52" ht="18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ht="18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</row>
    <row r="26" spans="1:52" ht="18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ht="18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</row>
    <row r="28" spans="1:52" ht="18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ht="18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</row>
    <row r="30" spans="1:52" ht="18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</row>
    <row r="31" spans="1:52" ht="18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spans="1:52" ht="18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ht="18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1:52" ht="18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ht="18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spans="1:52" ht="18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ht="18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</row>
    <row r="38" spans="1:52" ht="18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</row>
    <row r="39" spans="1:52" ht="18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</row>
    <row r="40" spans="1:52" ht="18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ht="18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spans="1:52" ht="18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ht="18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</row>
    <row r="44" spans="1:52" ht="18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ht="18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spans="1:52" ht="18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</row>
    <row r="47" spans="1:52" ht="18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</row>
    <row r="48" spans="1:52" ht="18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</row>
    <row r="49" spans="1:52" ht="18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spans="1:52" ht="18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ht="18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1:52" ht="18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1:52" ht="18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2" ht="18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spans="1:52" ht="18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</row>
    <row r="56" spans="1:52" ht="18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</row>
    <row r="57" spans="1:52" ht="18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</row>
    <row r="58" spans="1:52" ht="18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</row>
    <row r="59" spans="1:52" ht="18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</row>
    <row r="60" spans="1:52" ht="18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</row>
    <row r="61" spans="1:52" ht="18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</row>
    <row r="62" spans="1:52" ht="18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</row>
    <row r="63" spans="1:52" ht="18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</row>
    <row r="64" spans="1:52" ht="18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</row>
    <row r="65" spans="1:52" ht="18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</row>
    <row r="66" spans="1:52" ht="18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</row>
    <row r="67" spans="1:52" ht="18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</row>
    <row r="68" spans="1:52" ht="18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</row>
    <row r="69" spans="1:52" ht="18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</row>
    <row r="70" spans="1:52" ht="18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</row>
    <row r="71" spans="1:52" ht="18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</row>
    <row r="72" spans="1:52" ht="18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</row>
    <row r="73" spans="1:52" ht="18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</row>
    <row r="74" spans="1:52" ht="18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</row>
    <row r="75" spans="1:52" ht="18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</row>
    <row r="76" spans="1:52" ht="18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</row>
    <row r="77" spans="1:52" ht="18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</row>
    <row r="78" spans="1:52" ht="18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</row>
    <row r="79" spans="1:52" ht="18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</row>
    <row r="80" spans="1:52" ht="18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</row>
    <row r="81" spans="1:52" ht="18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</row>
    <row r="82" spans="1:52" ht="18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</row>
    <row r="83" spans="1:52" ht="18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</row>
    <row r="84" spans="1:52" ht="18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</row>
    <row r="85" spans="1:52" ht="18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</row>
    <row r="86" spans="1:52" ht="18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</row>
    <row r="87" spans="1:52" ht="18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</row>
    <row r="88" spans="1:52" ht="18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</row>
    <row r="89" spans="1:52" ht="18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</row>
    <row r="90" spans="1:52" ht="18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</row>
    <row r="91" spans="1:52" ht="18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</row>
    <row r="92" spans="1:52" ht="18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</row>
    <row r="93" spans="1:52" ht="18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</row>
    <row r="94" spans="1:52" ht="18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</row>
    <row r="95" spans="1:52" ht="18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</row>
    <row r="96" spans="1:52" ht="18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52" ht="18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</row>
    <row r="98" spans="1:52" ht="18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</row>
    <row r="99" spans="1:52" ht="18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</row>
    <row r="100" spans="1:52" ht="18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</row>
  </sheetData>
  <mergeCells count="3">
    <mergeCell ref="B6:C6"/>
    <mergeCell ref="F6:G6"/>
    <mergeCell ref="H6:L6"/>
  </mergeCells>
  <phoneticPr fontId="3" type="noConversion"/>
  <dataValidations count="1">
    <dataValidation type="list" allowBlank="1" showInputMessage="1" showErrorMessage="1" sqref="H6:L6" xr:uid="{6392B364-4F43-4C4A-9325-C90689735BCF}">
      <formula1>EMPRESA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94A3-CC82-4D28-9588-60F56AE17D6B}">
  <dimension ref="A1:AR12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1.7109375" style="2" customWidth="1"/>
    <col min="2" max="9" width="9.42578125" style="2" customWidth="1"/>
    <col min="10" max="10" width="12.7109375" style="2" customWidth="1"/>
    <col min="11" max="18" width="9.42578125" style="2" customWidth="1"/>
    <col min="19" max="16384" width="9.140625" style="2"/>
  </cols>
  <sheetData>
    <row r="1" spans="1:44" ht="18" customHeight="1" x14ac:dyDescent="0.25"/>
    <row r="2" spans="1:44" ht="18" customHeight="1" x14ac:dyDescent="0.25"/>
    <row r="3" spans="1:44" ht="18" customHeight="1" x14ac:dyDescent="0.25"/>
    <row r="4" spans="1:44" s="11" customFormat="1" ht="21.95" customHeight="1" thickBot="1" x14ac:dyDescent="0.3">
      <c r="B4" s="12" t="s">
        <v>67</v>
      </c>
    </row>
    <row r="5" spans="1:44" ht="8.1" customHeight="1" thickTop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ht="8.1" customHeight="1" x14ac:dyDescent="0.25">
      <c r="A6" s="6"/>
      <c r="B6" s="31"/>
      <c r="C6" s="32"/>
      <c r="D6" s="32"/>
      <c r="E6" s="32"/>
      <c r="F6" s="32"/>
      <c r="G6" s="32"/>
      <c r="H6" s="32"/>
      <c r="I6" s="33"/>
      <c r="J6" s="6"/>
      <c r="K6" s="31"/>
      <c r="L6" s="32"/>
      <c r="M6" s="32"/>
      <c r="N6" s="32"/>
      <c r="O6" s="32"/>
      <c r="P6" s="32"/>
      <c r="Q6" s="32"/>
      <c r="R6" s="33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22.5" customHeight="1" x14ac:dyDescent="0.25">
      <c r="A7" s="6"/>
      <c r="B7" s="42" t="s">
        <v>50</v>
      </c>
      <c r="C7" s="43"/>
      <c r="D7" s="43"/>
      <c r="E7" s="43"/>
      <c r="F7" s="43"/>
      <c r="G7" s="43"/>
      <c r="H7" s="43"/>
      <c r="I7" s="44"/>
      <c r="J7" s="6"/>
      <c r="K7" s="42" t="s">
        <v>51</v>
      </c>
      <c r="L7" s="43"/>
      <c r="M7" s="43"/>
      <c r="N7" s="43"/>
      <c r="O7" s="43"/>
      <c r="P7" s="43"/>
      <c r="Q7" s="43"/>
      <c r="R7" s="44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18" customHeight="1" x14ac:dyDescent="0.25">
      <c r="A8" s="6"/>
      <c r="B8" s="45"/>
      <c r="C8" s="46"/>
      <c r="D8" s="46"/>
      <c r="E8" s="46"/>
      <c r="F8" s="46"/>
      <c r="G8" s="46"/>
      <c r="H8" s="46"/>
      <c r="I8" s="47"/>
      <c r="J8" s="6"/>
      <c r="K8" s="45"/>
      <c r="L8" s="46"/>
      <c r="M8" s="46"/>
      <c r="N8" s="46"/>
      <c r="O8" s="46"/>
      <c r="P8" s="46"/>
      <c r="Q8" s="46"/>
      <c r="R8" s="47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18" customHeight="1" x14ac:dyDescent="0.25">
      <c r="A9" s="6"/>
      <c r="B9" s="48" t="s">
        <v>52</v>
      </c>
      <c r="C9" s="49"/>
      <c r="D9" s="49"/>
      <c r="E9" s="49"/>
      <c r="F9" s="49"/>
      <c r="G9" s="49"/>
      <c r="H9" s="49"/>
      <c r="I9" s="50"/>
      <c r="J9" s="6"/>
      <c r="K9" s="48" t="s">
        <v>53</v>
      </c>
      <c r="L9" s="49"/>
      <c r="M9" s="49"/>
      <c r="N9" s="49"/>
      <c r="O9" s="49"/>
      <c r="P9" s="49"/>
      <c r="Q9" s="49"/>
      <c r="R9" s="50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ht="40.5" customHeight="1" x14ac:dyDescent="0.25">
      <c r="A10" s="6"/>
      <c r="B10" s="51" t="s">
        <v>54</v>
      </c>
      <c r="C10" s="52"/>
      <c r="D10" s="52"/>
      <c r="E10" s="52"/>
      <c r="F10" s="52"/>
      <c r="G10" s="52"/>
      <c r="H10" s="52"/>
      <c r="I10" s="53"/>
      <c r="J10" s="6"/>
      <c r="K10" s="48" t="s">
        <v>55</v>
      </c>
      <c r="L10" s="49"/>
      <c r="M10" s="49"/>
      <c r="N10" s="49"/>
      <c r="O10" s="49"/>
      <c r="P10" s="49"/>
      <c r="Q10" s="49"/>
      <c r="R10" s="50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ht="5.0999999999999996" customHeight="1" x14ac:dyDescent="0.25">
      <c r="A11" s="6"/>
      <c r="B11" s="54"/>
      <c r="C11" s="55"/>
      <c r="D11" s="55"/>
      <c r="E11" s="55"/>
      <c r="F11" s="55"/>
      <c r="G11" s="55"/>
      <c r="H11" s="55"/>
      <c r="I11" s="56"/>
      <c r="J11" s="6"/>
      <c r="K11" s="45"/>
      <c r="L11" s="46"/>
      <c r="M11" s="46"/>
      <c r="N11" s="46"/>
      <c r="O11" s="46"/>
      <c r="P11" s="46"/>
      <c r="Q11" s="46"/>
      <c r="R11" s="47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ht="39" customHeight="1" x14ac:dyDescent="0.25">
      <c r="A12" s="6"/>
      <c r="B12" s="57" t="s">
        <v>56</v>
      </c>
      <c r="C12" s="58"/>
      <c r="D12" s="58"/>
      <c r="E12" s="58"/>
      <c r="F12" s="58"/>
      <c r="G12" s="58"/>
      <c r="H12" s="58"/>
      <c r="I12" s="59"/>
      <c r="J12" s="6"/>
      <c r="K12" s="60" t="s">
        <v>57</v>
      </c>
      <c r="L12" s="61"/>
      <c r="M12" s="61"/>
      <c r="N12" s="61"/>
      <c r="O12" s="61"/>
      <c r="P12" s="61"/>
      <c r="Q12" s="61"/>
      <c r="R12" s="62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ht="5.0999999999999996" customHeight="1" x14ac:dyDescent="0.25">
      <c r="A13" s="6"/>
      <c r="B13" s="34"/>
      <c r="C13" s="35"/>
      <c r="D13" s="35"/>
      <c r="E13" s="35"/>
      <c r="F13" s="35"/>
      <c r="G13" s="35"/>
      <c r="H13" s="35"/>
      <c r="I13" s="36"/>
      <c r="J13" s="6"/>
      <c r="K13" s="37"/>
      <c r="L13" s="38"/>
      <c r="M13" s="38"/>
      <c r="N13" s="38"/>
      <c r="O13" s="38"/>
      <c r="P13" s="38"/>
      <c r="Q13" s="38"/>
      <c r="R13" s="39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ht="18" customHeight="1" x14ac:dyDescent="0.25">
      <c r="A14" s="6"/>
      <c r="B14" s="63" t="s">
        <v>58</v>
      </c>
      <c r="C14" s="64"/>
      <c r="D14" s="64"/>
      <c r="E14" s="64"/>
      <c r="F14" s="69"/>
      <c r="G14" s="69"/>
      <c r="H14" s="69"/>
      <c r="I14" s="70"/>
      <c r="J14" s="6"/>
      <c r="K14" s="75" t="s">
        <v>59</v>
      </c>
      <c r="L14" s="76"/>
      <c r="M14" s="76"/>
      <c r="N14" s="76"/>
      <c r="O14" s="76"/>
      <c r="P14" s="76"/>
      <c r="Q14" s="76"/>
      <c r="R14" s="77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ht="21" customHeight="1" x14ac:dyDescent="0.25">
      <c r="A15" s="6"/>
      <c r="B15" s="65"/>
      <c r="C15" s="66"/>
      <c r="D15" s="66"/>
      <c r="E15" s="66"/>
      <c r="F15" s="71"/>
      <c r="G15" s="71"/>
      <c r="H15" s="71"/>
      <c r="I15" s="72"/>
      <c r="J15" s="6"/>
      <c r="K15" s="78" t="s">
        <v>60</v>
      </c>
      <c r="L15" s="79"/>
      <c r="M15" s="79"/>
      <c r="N15" s="79"/>
      <c r="O15" s="79"/>
      <c r="P15" s="79"/>
      <c r="Q15" s="79"/>
      <c r="R15" s="8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ht="18" customHeight="1" x14ac:dyDescent="0.25">
      <c r="A16" s="6"/>
      <c r="B16" s="65"/>
      <c r="C16" s="66"/>
      <c r="D16" s="66"/>
      <c r="E16" s="66"/>
      <c r="F16" s="71"/>
      <c r="G16" s="71"/>
      <c r="H16" s="71"/>
      <c r="I16" s="72"/>
      <c r="J16" s="6"/>
      <c r="K16" s="78" t="s">
        <v>61</v>
      </c>
      <c r="L16" s="79"/>
      <c r="M16" s="79"/>
      <c r="N16" s="79"/>
      <c r="O16" s="79"/>
      <c r="P16" s="79"/>
      <c r="Q16" s="79"/>
      <c r="R16" s="80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ht="18" customHeight="1" x14ac:dyDescent="0.25">
      <c r="A17" s="6"/>
      <c r="B17" s="65"/>
      <c r="C17" s="66"/>
      <c r="D17" s="66"/>
      <c r="E17" s="66"/>
      <c r="F17" s="71"/>
      <c r="G17" s="71"/>
      <c r="H17" s="71"/>
      <c r="I17" s="72"/>
      <c r="J17" s="6"/>
      <c r="K17" s="78" t="s">
        <v>62</v>
      </c>
      <c r="L17" s="79"/>
      <c r="M17" s="79"/>
      <c r="N17" s="79"/>
      <c r="O17" s="79"/>
      <c r="P17" s="79"/>
      <c r="Q17" s="79"/>
      <c r="R17" s="8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33" customHeight="1" x14ac:dyDescent="0.25">
      <c r="A18" s="6"/>
      <c r="B18" s="67"/>
      <c r="C18" s="68"/>
      <c r="D18" s="68"/>
      <c r="E18" s="68"/>
      <c r="F18" s="73"/>
      <c r="G18" s="73"/>
      <c r="H18" s="73"/>
      <c r="I18" s="74"/>
      <c r="J18" s="6"/>
      <c r="K18" s="57" t="s">
        <v>63</v>
      </c>
      <c r="L18" s="58"/>
      <c r="M18" s="58"/>
      <c r="N18" s="58"/>
      <c r="O18" s="58"/>
      <c r="P18" s="58"/>
      <c r="Q18" s="58"/>
      <c r="R18" s="59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21" customHeight="1" x14ac:dyDescent="0.25">
      <c r="A19" s="6"/>
      <c r="B19" s="84" t="s">
        <v>64</v>
      </c>
      <c r="C19" s="85"/>
      <c r="D19" s="85"/>
      <c r="E19" s="85"/>
      <c r="F19" s="85"/>
      <c r="G19" s="85"/>
      <c r="H19" s="85"/>
      <c r="I19" s="86"/>
      <c r="J19" s="6"/>
      <c r="K19" s="81"/>
      <c r="L19" s="82"/>
      <c r="M19" s="82"/>
      <c r="N19" s="82"/>
      <c r="O19" s="82"/>
      <c r="P19" s="82"/>
      <c r="Q19" s="82"/>
      <c r="R19" s="83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ht="18" customHeight="1" x14ac:dyDescent="0.25">
      <c r="A20" s="6"/>
      <c r="B20" s="88" t="s">
        <v>65</v>
      </c>
      <c r="C20" s="89"/>
      <c r="D20" s="89"/>
      <c r="E20" s="89"/>
      <c r="F20" s="89"/>
      <c r="G20" s="89"/>
      <c r="H20" s="89"/>
      <c r="I20" s="90"/>
      <c r="J20" s="6"/>
      <c r="K20" s="63" t="s">
        <v>66</v>
      </c>
      <c r="L20" s="64"/>
      <c r="M20" s="64"/>
      <c r="N20" s="64"/>
      <c r="O20" s="64"/>
      <c r="P20" s="64"/>
      <c r="Q20" s="64"/>
      <c r="R20" s="91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ht="21" customHeight="1" x14ac:dyDescent="0.25">
      <c r="A21" s="6"/>
      <c r="B21" s="88"/>
      <c r="C21" s="89"/>
      <c r="D21" s="89"/>
      <c r="E21" s="89"/>
      <c r="F21" s="89"/>
      <c r="G21" s="89"/>
      <c r="H21" s="89"/>
      <c r="I21" s="90"/>
      <c r="J21" s="6"/>
      <c r="K21" s="65"/>
      <c r="L21" s="66"/>
      <c r="M21" s="66"/>
      <c r="N21" s="66"/>
      <c r="O21" s="66"/>
      <c r="P21" s="66"/>
      <c r="Q21" s="66"/>
      <c r="R21" s="92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ht="29.25" customHeight="1" x14ac:dyDescent="0.25">
      <c r="A22" s="6"/>
      <c r="B22" s="93"/>
      <c r="C22" s="94"/>
      <c r="D22" s="94"/>
      <c r="E22" s="94"/>
      <c r="F22" s="94"/>
      <c r="G22" s="94"/>
      <c r="H22" s="94"/>
      <c r="I22" s="95"/>
      <c r="J22" s="6"/>
      <c r="K22" s="102"/>
      <c r="L22" s="103"/>
      <c r="M22" s="103"/>
      <c r="N22" s="103"/>
      <c r="O22" s="103"/>
      <c r="P22" s="103"/>
      <c r="Q22" s="103"/>
      <c r="R22" s="104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ht="24" customHeight="1" x14ac:dyDescent="0.25">
      <c r="A23" s="6"/>
      <c r="B23" s="96"/>
      <c r="C23" s="97"/>
      <c r="D23" s="97"/>
      <c r="E23" s="97"/>
      <c r="F23" s="97"/>
      <c r="G23" s="97"/>
      <c r="H23" s="97"/>
      <c r="I23" s="98"/>
      <c r="J23" s="6"/>
      <c r="K23" s="105"/>
      <c r="L23" s="106"/>
      <c r="M23" s="106"/>
      <c r="N23" s="106"/>
      <c r="O23" s="106"/>
      <c r="P23" s="106"/>
      <c r="Q23" s="106"/>
      <c r="R23" s="107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ht="24" customHeight="1" thickBot="1" x14ac:dyDescent="0.3">
      <c r="A24" s="6"/>
      <c r="B24" s="99"/>
      <c r="C24" s="100"/>
      <c r="D24" s="100"/>
      <c r="E24" s="100"/>
      <c r="F24" s="100"/>
      <c r="G24" s="100"/>
      <c r="H24" s="100"/>
      <c r="I24" s="101"/>
      <c r="J24" s="6"/>
      <c r="K24" s="108"/>
      <c r="L24" s="109"/>
      <c r="M24" s="109"/>
      <c r="N24" s="109"/>
      <c r="O24" s="109"/>
      <c r="P24" s="109"/>
      <c r="Q24" s="109"/>
      <c r="R24" s="110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ht="18" customHeight="1" x14ac:dyDescent="0.25">
      <c r="A25" s="6"/>
      <c r="B25" s="87"/>
      <c r="C25" s="87"/>
      <c r="D25" s="87"/>
      <c r="E25" s="87"/>
      <c r="F25" s="87"/>
      <c r="G25" s="87"/>
      <c r="H25" s="87"/>
      <c r="I25" s="87"/>
      <c r="J25" s="6"/>
      <c r="K25" s="87"/>
      <c r="L25" s="87"/>
      <c r="M25" s="87"/>
      <c r="N25" s="87"/>
      <c r="O25" s="87"/>
      <c r="P25" s="87"/>
      <c r="Q25" s="87"/>
      <c r="R25" s="87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18" customHeight="1" x14ac:dyDescent="0.25">
      <c r="A26" s="6"/>
      <c r="B26" s="87"/>
      <c r="C26" s="87"/>
      <c r="D26" s="87"/>
      <c r="E26" s="87"/>
      <c r="F26" s="87"/>
      <c r="G26" s="87"/>
      <c r="H26" s="87"/>
      <c r="I26" s="87"/>
      <c r="J26" s="6"/>
      <c r="K26" s="87"/>
      <c r="L26" s="87"/>
      <c r="M26" s="87"/>
      <c r="N26" s="87"/>
      <c r="O26" s="87"/>
      <c r="P26" s="87"/>
      <c r="Q26" s="87"/>
      <c r="R26" s="87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ht="18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ht="18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ht="18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 ht="18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ht="18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ht="18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ht="18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18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ht="18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18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ht="18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ht="18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ht="18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ht="18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18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ht="18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ht="18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ht="18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ht="18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ht="18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ht="18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ht="18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ht="18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ht="18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ht="18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</row>
    <row r="54" spans="1:44" ht="18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</row>
    <row r="55" spans="1:44" ht="18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ht="18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ht="18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18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 ht="18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 ht="18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ht="18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ht="18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ht="18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ht="18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ht="18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ht="18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ht="18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ht="18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ht="18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ht="18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ht="18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</row>
    <row r="72" spans="1:44" ht="18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</row>
    <row r="73" spans="1:44" ht="18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</row>
    <row r="74" spans="1:44" ht="18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</row>
    <row r="75" spans="1:44" ht="18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</row>
    <row r="76" spans="1:44" ht="18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</row>
    <row r="77" spans="1:44" ht="18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</row>
    <row r="78" spans="1:44" ht="18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</row>
    <row r="79" spans="1:44" ht="18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</row>
    <row r="80" spans="1:44" ht="18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</row>
    <row r="81" spans="1:44" ht="18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</row>
    <row r="82" spans="1:44" ht="18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</row>
    <row r="83" spans="1:44" ht="18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</row>
    <row r="84" spans="1:44" ht="18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</row>
    <row r="85" spans="1:44" ht="18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</row>
    <row r="86" spans="1:44" ht="18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</row>
    <row r="87" spans="1:44" ht="18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</row>
    <row r="88" spans="1:44" ht="18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</row>
    <row r="89" spans="1:44" ht="18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</row>
    <row r="90" spans="1:44" ht="18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</row>
    <row r="91" spans="1:44" ht="18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</row>
    <row r="92" spans="1:44" ht="18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</row>
    <row r="93" spans="1:44" ht="18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</row>
    <row r="94" spans="1:44" ht="18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</row>
    <row r="95" spans="1:44" ht="18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</row>
    <row r="96" spans="1:44" ht="18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</row>
    <row r="97" spans="1:44" ht="18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</row>
    <row r="98" spans="1:44" ht="18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</row>
    <row r="99" spans="1:44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</row>
    <row r="100" spans="1:44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</row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</sheetData>
  <mergeCells count="28">
    <mergeCell ref="B26:I26"/>
    <mergeCell ref="K26:R26"/>
    <mergeCell ref="B20:I21"/>
    <mergeCell ref="K20:R21"/>
    <mergeCell ref="B22:I24"/>
    <mergeCell ref="K22:R24"/>
    <mergeCell ref="B25:I25"/>
    <mergeCell ref="K25:R25"/>
    <mergeCell ref="B14:E18"/>
    <mergeCell ref="F14:I18"/>
    <mergeCell ref="K14:R14"/>
    <mergeCell ref="K15:R15"/>
    <mergeCell ref="K16:R16"/>
    <mergeCell ref="K17:R17"/>
    <mergeCell ref="K18:R19"/>
    <mergeCell ref="B19:I19"/>
    <mergeCell ref="B10:I10"/>
    <mergeCell ref="K10:R10"/>
    <mergeCell ref="B11:I11"/>
    <mergeCell ref="K11:R11"/>
    <mergeCell ref="B12:I12"/>
    <mergeCell ref="K12:R12"/>
    <mergeCell ref="B7:I7"/>
    <mergeCell ref="K7:R7"/>
    <mergeCell ref="B8:I8"/>
    <mergeCell ref="K8:R8"/>
    <mergeCell ref="B9:I9"/>
    <mergeCell ref="K9:R9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9C2A-FC86-4C71-83CC-9469D1789BA0}">
  <dimension ref="B4:G22"/>
  <sheetViews>
    <sheetView showGridLines="0" workbookViewId="0">
      <selection activeCell="M16" sqref="M16"/>
    </sheetView>
  </sheetViews>
  <sheetFormatPr defaultRowHeight="18" customHeight="1" x14ac:dyDescent="0.25"/>
  <cols>
    <col min="1" max="1" width="1.7109375" style="2" customWidth="1"/>
    <col min="2" max="2" width="18.28515625" style="2" customWidth="1"/>
    <col min="3" max="4" width="9.140625" style="2"/>
    <col min="5" max="5" width="11" style="2" customWidth="1"/>
    <col min="6" max="6" width="17.140625" style="2" customWidth="1"/>
    <col min="7" max="7" width="13.85546875" style="2" customWidth="1"/>
    <col min="8" max="16384" width="9.140625" style="2"/>
  </cols>
  <sheetData>
    <row r="4" spans="2:7" s="11" customFormat="1" ht="21.95" customHeight="1" thickBot="1" x14ac:dyDescent="0.3">
      <c r="B4" s="12" t="s">
        <v>49</v>
      </c>
    </row>
    <row r="5" spans="2:7" ht="8.1" customHeight="1" thickTop="1" x14ac:dyDescent="0.25"/>
    <row r="6" spans="2:7" ht="18" customHeight="1" x14ac:dyDescent="0.25">
      <c r="B6" s="2" t="s">
        <v>41</v>
      </c>
      <c r="E6" s="2" t="s">
        <v>42</v>
      </c>
      <c r="F6" s="2" t="s">
        <v>4</v>
      </c>
      <c r="G6" s="19">
        <f>INDICADOR!D6</f>
        <v>2026</v>
      </c>
    </row>
    <row r="7" spans="2:7" ht="18" customHeight="1" x14ac:dyDescent="0.25">
      <c r="F7" s="2" t="s">
        <v>7</v>
      </c>
      <c r="G7" s="19" t="str">
        <f>INDICADOR!H6</f>
        <v>Empresa 1</v>
      </c>
    </row>
    <row r="9" spans="2:7" ht="18" customHeight="1" x14ac:dyDescent="0.25">
      <c r="B9" s="4" t="s">
        <v>2</v>
      </c>
      <c r="C9" s="4" t="s">
        <v>19</v>
      </c>
      <c r="E9" s="4" t="s">
        <v>3</v>
      </c>
      <c r="F9" s="5" t="s">
        <v>6</v>
      </c>
      <c r="G9" s="5" t="s">
        <v>33</v>
      </c>
    </row>
    <row r="10" spans="2:7" ht="18" customHeight="1" x14ac:dyDescent="0.25">
      <c r="B10" s="9" t="s">
        <v>36</v>
      </c>
      <c r="C10" s="23">
        <f ca="1">COUNTIFS(Tab_Lançamentos[STATUS],B10,Tab_Lançamentos[AUX FILTRO],1)</f>
        <v>4</v>
      </c>
      <c r="E10" s="10" t="s">
        <v>20</v>
      </c>
      <c r="F10" s="20">
        <f ca="1">IF($G$7=0,SUMIFS(Tab_Lançamentos[VALOR],Tab_Lançamentos[AUX MÊS],E10,Tab_Lançamentos[AUX ANO],$G$6,Tab_Lançamentos[STATUS],"PAGO"),
SUMIFS(Tab_Lançamentos[VALOR],Tab_Lançamentos[AUX MÊS],E10,Tab_Lançamentos[AUX ANO],$G$6,Tab_Lançamentos[STATUS],"PAGO",Tab_Lançamentos[EMPRESA],$G$7))</f>
        <v>231</v>
      </c>
      <c r="G10" s="21">
        <f ca="1">IF($G$7=0,SUMIFS(Tab_Lançamentos[VALOR],Tab_Lançamentos[AUX MÊS],E10,Tab_Lançamentos[AUX ANO],$G$6,Tab_Lançamentos[STATUS],"&lt;&gt;PAGO"),
SUMIFS(Tab_Lançamentos[VALOR],Tab_Lançamentos[AUX MÊS],E10,Tab_Lançamentos[AUX ANO],$G$6,Tab_Lançamentos[STATUS],"&lt;&gt;PAGO",Tab_Lançamentos[EMPRESA],$G$7))</f>
        <v>0</v>
      </c>
    </row>
    <row r="11" spans="2:7" ht="18" customHeight="1" x14ac:dyDescent="0.25">
      <c r="B11" s="9" t="s">
        <v>37</v>
      </c>
      <c r="C11" s="23">
        <f ca="1">COUNTIFS(Tab_Lançamentos[STATUS],B11,Tab_Lançamentos[AUX FILTRO],1)</f>
        <v>1</v>
      </c>
      <c r="E11" s="10" t="s">
        <v>21</v>
      </c>
      <c r="F11" s="20">
        <f ca="1">IF($G$7=0,SUMIFS(Tab_Lançamentos[VALOR],Tab_Lançamentos[AUX MÊS],E11,Tab_Lançamentos[AUX ANO],$G$6,Tab_Lançamentos[STATUS],"PAGO"),
SUMIFS(Tab_Lançamentos[VALOR],Tab_Lançamentos[AUX MÊS],E11,Tab_Lançamentos[AUX ANO],$G$6,Tab_Lançamentos[STATUS],"PAGO",Tab_Lançamentos[EMPRESA],$G$7))</f>
        <v>208</v>
      </c>
      <c r="G11" s="21">
        <f ca="1">IF($G$7=0,SUMIFS(Tab_Lançamentos[VALOR],Tab_Lançamentos[AUX MÊS],E11,Tab_Lançamentos[AUX ANO],$G$6,Tab_Lançamentos[STATUS],"&lt;&gt;PAGO"),
SUMIFS(Tab_Lançamentos[VALOR],Tab_Lançamentos[AUX MÊS],E11,Tab_Lançamentos[AUX ANO],$G$6,Tab_Lançamentos[STATUS],"&lt;&gt;PAGO",Tab_Lançamentos[EMPRESA],$G$7))</f>
        <v>0</v>
      </c>
    </row>
    <row r="12" spans="2:7" ht="18" customHeight="1" x14ac:dyDescent="0.25">
      <c r="B12" s="9" t="s">
        <v>38</v>
      </c>
      <c r="C12" s="23">
        <f ca="1">COUNTIFS(Tab_Lançamentos[STATUS],B12,Tab_Lançamentos[AUX FILTRO],1)</f>
        <v>2</v>
      </c>
      <c r="E12" s="10" t="s">
        <v>22</v>
      </c>
      <c r="F12" s="20">
        <f ca="1">IF($G$7=0,SUMIFS(Tab_Lançamentos[VALOR],Tab_Lançamentos[AUX MÊS],E12,Tab_Lançamentos[AUX ANO],$G$6,Tab_Lançamentos[STATUS],"PAGO"),
SUMIFS(Tab_Lançamentos[VALOR],Tab_Lançamentos[AUX MÊS],E12,Tab_Lançamentos[AUX ANO],$G$6,Tab_Lançamentos[STATUS],"PAGO",Tab_Lançamentos[EMPRESA],$G$7))</f>
        <v>0</v>
      </c>
      <c r="G12" s="21">
        <f ca="1">IF($G$7=0,SUMIFS(Tab_Lançamentos[VALOR],Tab_Lançamentos[AUX MÊS],E12,Tab_Lançamentos[AUX ANO],$G$6,Tab_Lançamentos[STATUS],"&lt;&gt;PAGO"),
SUMIFS(Tab_Lançamentos[VALOR],Tab_Lançamentos[AUX MÊS],E12,Tab_Lançamentos[AUX ANO],$G$6,Tab_Lançamentos[STATUS],"&lt;&gt;PAGO",Tab_Lançamentos[EMPRESA],$G$7))</f>
        <v>0</v>
      </c>
    </row>
    <row r="13" spans="2:7" ht="18" customHeight="1" x14ac:dyDescent="0.25">
      <c r="B13" s="9" t="s">
        <v>39</v>
      </c>
      <c r="C13" s="23">
        <f ca="1">COUNTIFS(Tab_Lançamentos[STATUS],B13,Tab_Lançamentos[AUX FILTRO],1)</f>
        <v>1</v>
      </c>
      <c r="E13" s="10" t="s">
        <v>23</v>
      </c>
      <c r="F13" s="20">
        <f ca="1">IF($G$7=0,SUMIFS(Tab_Lançamentos[VALOR],Tab_Lançamentos[AUX MÊS],E13,Tab_Lançamentos[AUX ANO],$G$6,Tab_Lançamentos[STATUS],"PAGO"),
SUMIFS(Tab_Lançamentos[VALOR],Tab_Lançamentos[AUX MÊS],E13,Tab_Lançamentos[AUX ANO],$G$6,Tab_Lançamentos[STATUS],"PAGO",Tab_Lançamentos[EMPRESA],$G$7))</f>
        <v>0</v>
      </c>
      <c r="G13" s="21">
        <f ca="1">IF($G$7=0,SUMIFS(Tab_Lançamentos[VALOR],Tab_Lançamentos[AUX MÊS],E13,Tab_Lançamentos[AUX ANO],$G$6,Tab_Lançamentos[STATUS],"&lt;&gt;PAGO"),
SUMIFS(Tab_Lançamentos[VALOR],Tab_Lançamentos[AUX MÊS],E13,Tab_Lançamentos[AUX ANO],$G$6,Tab_Lançamentos[STATUS],"&lt;&gt;PAGO",Tab_Lançamentos[EMPRESA],$G$7))</f>
        <v>0</v>
      </c>
    </row>
    <row r="14" spans="2:7" ht="18" customHeight="1" x14ac:dyDescent="0.25">
      <c r="B14" s="9" t="s">
        <v>40</v>
      </c>
      <c r="C14" s="23">
        <f ca="1">COUNTIFS(Tab_Lançamentos[STATUS],B14,Tab_Lançamentos[AUX FILTRO],1)</f>
        <v>14</v>
      </c>
      <c r="E14" s="10" t="s">
        <v>24</v>
      </c>
      <c r="F14" s="20">
        <f ca="1">IF($G$7=0,SUMIFS(Tab_Lançamentos[VALOR],Tab_Lançamentos[AUX MÊS],E14,Tab_Lançamentos[AUX ANO],$G$6,Tab_Lançamentos[STATUS],"PAGO"),
SUMIFS(Tab_Lançamentos[VALOR],Tab_Lançamentos[AUX MÊS],E14,Tab_Lançamentos[AUX ANO],$G$6,Tab_Lançamentos[STATUS],"PAGO",Tab_Lançamentos[EMPRESA],$G$7))</f>
        <v>0</v>
      </c>
      <c r="G14" s="21">
        <f ca="1">IF($G$7=0,SUMIFS(Tab_Lançamentos[VALOR],Tab_Lançamentos[AUX MÊS],E14,Tab_Lançamentos[AUX ANO],$G$6,Tab_Lançamentos[STATUS],"&lt;&gt;PAGO"),
SUMIFS(Tab_Lançamentos[VALOR],Tab_Lançamentos[AUX MÊS],E14,Tab_Lançamentos[AUX ANO],$G$6,Tab_Lançamentos[STATUS],"&lt;&gt;PAGO",Tab_Lançamentos[EMPRESA],$G$7))</f>
        <v>0</v>
      </c>
    </row>
    <row r="15" spans="2:7" ht="18" customHeight="1" x14ac:dyDescent="0.25">
      <c r="E15" s="10" t="s">
        <v>25</v>
      </c>
      <c r="F15" s="20">
        <f ca="1">IF($G$7=0,SUMIFS(Tab_Lançamentos[VALOR],Tab_Lançamentos[AUX MÊS],E15,Tab_Lançamentos[AUX ANO],$G$6,Tab_Lançamentos[STATUS],"PAGO"),
SUMIFS(Tab_Lançamentos[VALOR],Tab_Lançamentos[AUX MÊS],E15,Tab_Lançamentos[AUX ANO],$G$6,Tab_Lançamentos[STATUS],"PAGO",Tab_Lançamentos[EMPRESA],$G$7))</f>
        <v>0</v>
      </c>
      <c r="G15" s="21">
        <f ca="1">IF($G$7=0,SUMIFS(Tab_Lançamentos[VALOR],Tab_Lançamentos[AUX MÊS],E15,Tab_Lançamentos[AUX ANO],$G$6,Tab_Lançamentos[STATUS],"&lt;&gt;PAGO"),
SUMIFS(Tab_Lançamentos[VALOR],Tab_Lançamentos[AUX MÊS],E15,Tab_Lançamentos[AUX ANO],$G$6,Tab_Lançamentos[STATUS],"&lt;&gt;PAGO",Tab_Lançamentos[EMPRESA],$G$7))</f>
        <v>0</v>
      </c>
    </row>
    <row r="16" spans="2:7" ht="18" customHeight="1" x14ac:dyDescent="0.25">
      <c r="E16" s="10" t="s">
        <v>26</v>
      </c>
      <c r="F16" s="20">
        <f ca="1">IF($G$7=0,SUMIFS(Tab_Lançamentos[VALOR],Tab_Lançamentos[AUX MÊS],E16,Tab_Lançamentos[AUX ANO],$G$6,Tab_Lançamentos[STATUS],"PAGO"),
SUMIFS(Tab_Lançamentos[VALOR],Tab_Lançamentos[AUX MÊS],E16,Tab_Lançamentos[AUX ANO],$G$6,Tab_Lançamentos[STATUS],"PAGO",Tab_Lançamentos[EMPRESA],$G$7))</f>
        <v>0</v>
      </c>
      <c r="G16" s="21">
        <f ca="1">IF($G$7=0,SUMIFS(Tab_Lançamentos[VALOR],Tab_Lançamentos[AUX MÊS],E16,Tab_Lançamentos[AUX ANO],$G$6,Tab_Lançamentos[STATUS],"&lt;&gt;PAGO"),
SUMIFS(Tab_Lançamentos[VALOR],Tab_Lançamentos[AUX MÊS],E16,Tab_Lançamentos[AUX ANO],$G$6,Tab_Lançamentos[STATUS],"&lt;&gt;PAGO",Tab_Lançamentos[EMPRESA],$G$7))</f>
        <v>107</v>
      </c>
    </row>
    <row r="17" spans="5:7" ht="18" customHeight="1" x14ac:dyDescent="0.25">
      <c r="E17" s="10" t="s">
        <v>27</v>
      </c>
      <c r="F17" s="20">
        <f ca="1">IF($G$7=0,SUMIFS(Tab_Lançamentos[VALOR],Tab_Lançamentos[AUX MÊS],E17,Tab_Lançamentos[AUX ANO],$G$6,Tab_Lançamentos[STATUS],"PAGO"),
SUMIFS(Tab_Lançamentos[VALOR],Tab_Lançamentos[AUX MÊS],E17,Tab_Lançamentos[AUX ANO],$G$6,Tab_Lançamentos[STATUS],"PAGO",Tab_Lançamentos[EMPRESA],$G$7))</f>
        <v>0</v>
      </c>
      <c r="G17" s="21">
        <f ca="1">IF($G$7=0,SUMIFS(Tab_Lançamentos[VALOR],Tab_Lançamentos[AUX MÊS],E17,Tab_Lançamentos[AUX ANO],$G$6,Tab_Lançamentos[STATUS],"&lt;&gt;PAGO"),
SUMIFS(Tab_Lançamentos[VALOR],Tab_Lançamentos[AUX MÊS],E17,Tab_Lançamentos[AUX ANO],$G$6,Tab_Lançamentos[STATUS],"&lt;&gt;PAGO",Tab_Lançamentos[EMPRESA],$G$7))</f>
        <v>0</v>
      </c>
    </row>
    <row r="18" spans="5:7" ht="18" customHeight="1" x14ac:dyDescent="0.25">
      <c r="E18" s="10" t="s">
        <v>28</v>
      </c>
      <c r="F18" s="20">
        <f ca="1">IF($G$7=0,SUMIFS(Tab_Lançamentos[VALOR],Tab_Lançamentos[AUX MÊS],E18,Tab_Lançamentos[AUX ANO],$G$6,Tab_Lançamentos[STATUS],"PAGO"),
SUMIFS(Tab_Lançamentos[VALOR],Tab_Lançamentos[AUX MÊS],E18,Tab_Lançamentos[AUX ANO],$G$6,Tab_Lançamentos[STATUS],"PAGO",Tab_Lançamentos[EMPRESA],$G$7))</f>
        <v>0</v>
      </c>
      <c r="G18" s="21">
        <f ca="1">IF($G$7=0,SUMIFS(Tab_Lançamentos[VALOR],Tab_Lançamentos[AUX MÊS],E18,Tab_Lançamentos[AUX ANO],$G$6,Tab_Lançamentos[STATUS],"&lt;&gt;PAGO"),
SUMIFS(Tab_Lançamentos[VALOR],Tab_Lançamentos[AUX MÊS],E18,Tab_Lançamentos[AUX ANO],$G$6,Tab_Lançamentos[STATUS],"&lt;&gt;PAGO",Tab_Lançamentos[EMPRESA],$G$7))</f>
        <v>0</v>
      </c>
    </row>
    <row r="19" spans="5:7" ht="18" customHeight="1" x14ac:dyDescent="0.25">
      <c r="E19" s="10" t="s">
        <v>29</v>
      </c>
      <c r="F19" s="20">
        <f>IF($G$7=0,SUMIFS(Tab_Lançamentos[VALOR],Tab_Lançamentos[AUX MÊS],E19,Tab_Lançamentos[AUX ANO],$G$6,Tab_Lançamentos[STATUS],"PAGO"),
SUMIFS(Tab_Lançamentos[VALOR],Tab_Lançamentos[AUX MÊS],E19,Tab_Lançamentos[AUX ANO],$G$6,Tab_Lançamentos[STATUS],"PAGO",Tab_Lançamentos[EMPRESA],$G$7))</f>
        <v>0</v>
      </c>
      <c r="G19" s="21">
        <f>IF($G$7=0,SUMIFS(Tab_Lançamentos[VALOR],Tab_Lançamentos[AUX MÊS],E19,Tab_Lançamentos[AUX ANO],$G$6,Tab_Lançamentos[STATUS],"&lt;&gt;PAGO"),
SUMIFS(Tab_Lançamentos[VALOR],Tab_Lançamentos[AUX MÊS],E19,Tab_Lançamentos[AUX ANO],$G$6,Tab_Lançamentos[STATUS],"&lt;&gt;PAGO",Tab_Lançamentos[EMPRESA],$G$7))</f>
        <v>0</v>
      </c>
    </row>
    <row r="20" spans="5:7" ht="18" customHeight="1" x14ac:dyDescent="0.25">
      <c r="E20" s="10" t="s">
        <v>30</v>
      </c>
      <c r="F20" s="20">
        <f>IF($G$7=0,SUMIFS(Tab_Lançamentos[VALOR],Tab_Lançamentos[AUX MÊS],E20,Tab_Lançamentos[AUX ANO],$G$6,Tab_Lançamentos[STATUS],"PAGO"),
SUMIFS(Tab_Lançamentos[VALOR],Tab_Lançamentos[AUX MÊS],E20,Tab_Lançamentos[AUX ANO],$G$6,Tab_Lançamentos[STATUS],"PAGO",Tab_Lançamentos[EMPRESA],$G$7))</f>
        <v>0</v>
      </c>
      <c r="G20" s="21">
        <f>IF($G$7=0,SUMIFS(Tab_Lançamentos[VALOR],Tab_Lançamentos[AUX MÊS],E20,Tab_Lançamentos[AUX ANO],$G$6,Tab_Lançamentos[STATUS],"&lt;&gt;PAGO"),
SUMIFS(Tab_Lançamentos[VALOR],Tab_Lançamentos[AUX MÊS],E20,Tab_Lançamentos[AUX ANO],$G$6,Tab_Lançamentos[STATUS],"&lt;&gt;PAGO",Tab_Lançamentos[EMPRESA],$G$7))</f>
        <v>0</v>
      </c>
    </row>
    <row r="21" spans="5:7" ht="18" customHeight="1" x14ac:dyDescent="0.25">
      <c r="E21" s="10" t="s">
        <v>31</v>
      </c>
      <c r="F21" s="20">
        <f>IF($G$7=0,SUMIFS(Tab_Lançamentos[VALOR],Tab_Lançamentos[AUX MÊS],E21,Tab_Lançamentos[AUX ANO],$G$6,Tab_Lançamentos[STATUS],"PAGO"),
SUMIFS(Tab_Lançamentos[VALOR],Tab_Lançamentos[AUX MÊS],E21,Tab_Lançamentos[AUX ANO],$G$6,Tab_Lançamentos[STATUS],"PAGO",Tab_Lançamentos[EMPRESA],$G$7))</f>
        <v>0</v>
      </c>
      <c r="G21" s="21">
        <f>IF($G$7=0,SUMIFS(Tab_Lançamentos[VALOR],Tab_Lançamentos[AUX MÊS],E21,Tab_Lançamentos[AUX ANO],$G$6,Tab_Lançamentos[STATUS],"&lt;&gt;PAGO"),
SUMIFS(Tab_Lançamentos[VALOR],Tab_Lançamentos[AUX MÊS],E21,Tab_Lançamentos[AUX ANO],$G$6,Tab_Lançamentos[STATUS],"&lt;&gt;PAGO",Tab_Lançamentos[EMPRESA],$G$7))</f>
        <v>0</v>
      </c>
    </row>
    <row r="22" spans="5:7" ht="18" customHeight="1" x14ac:dyDescent="0.25">
      <c r="E22" s="4" t="s">
        <v>32</v>
      </c>
      <c r="F22" s="22">
        <f ca="1">SUM(F10:F21)</f>
        <v>439</v>
      </c>
      <c r="G22" s="22">
        <f ca="1">SUM(G10:G21)</f>
        <v>107</v>
      </c>
    </row>
  </sheetData>
  <phoneticPr fontId="3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CADASTRO</vt:lpstr>
      <vt:lpstr>LANÇAMENTOS</vt:lpstr>
      <vt:lpstr>INDICADOR</vt:lpstr>
      <vt:lpstr>BÔNUS</vt:lpstr>
      <vt:lpstr>AUX</vt:lpstr>
      <vt:lpstr>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Rafael Silva</cp:lastModifiedBy>
  <dcterms:created xsi:type="dcterms:W3CDTF">2024-06-05T12:05:33Z</dcterms:created>
  <dcterms:modified xsi:type="dcterms:W3CDTF">2026-03-25T17:18:07Z</dcterms:modified>
</cp:coreProperties>
</file>