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CONTROLE PRESTAÇÃO DE SERVIÇOS/ARQUIVO/"/>
    </mc:Choice>
  </mc:AlternateContent>
  <xr:revisionPtr revIDLastSave="623" documentId="8_{33F58B21-245B-416C-9716-5544B281E256}" xr6:coauthVersionLast="47" xr6:coauthVersionMax="47" xr10:uidLastSave="{04132046-7E90-4FDB-9694-EDE48CA7E720}"/>
  <bookViews>
    <workbookView xWindow="-120" yWindow="-120" windowWidth="29040" windowHeight="15720" tabRatio="34" xr2:uid="{CD0F26F3-E57A-49AA-BAE1-E4EB3A543E4E}"/>
  </bookViews>
  <sheets>
    <sheet name="LANÇAMENTOS" sheetId="1" r:id="rId1"/>
    <sheet name="FINANCEIRO" sheetId="2" r:id="rId2"/>
    <sheet name="BÔNU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J7" i="1" s="1"/>
  <c r="K7" i="1"/>
  <c r="L7" i="1"/>
  <c r="H8" i="1"/>
  <c r="J8" i="1" s="1"/>
  <c r="K8" i="1"/>
  <c r="L8" i="1"/>
  <c r="H9" i="1"/>
  <c r="J9" i="1" s="1"/>
  <c r="K9" i="1"/>
  <c r="L9" i="1"/>
  <c r="H10" i="1"/>
  <c r="J10" i="1" s="1"/>
  <c r="K10" i="1"/>
  <c r="L10" i="1"/>
  <c r="H11" i="1"/>
  <c r="J11" i="1" s="1"/>
  <c r="K11" i="1"/>
  <c r="L11" i="1"/>
  <c r="H12" i="1"/>
  <c r="J12" i="1" s="1"/>
  <c r="K12" i="1"/>
  <c r="L12" i="1"/>
  <c r="H13" i="1"/>
  <c r="J13" i="1" s="1"/>
  <c r="K13" i="1"/>
  <c r="L13" i="1"/>
  <c r="H14" i="1"/>
  <c r="J14" i="1" s="1"/>
  <c r="K14" i="1"/>
  <c r="L14" i="1"/>
  <c r="H15" i="1"/>
  <c r="J15" i="1" s="1"/>
  <c r="K15" i="1"/>
  <c r="L15" i="1"/>
  <c r="H16" i="1"/>
  <c r="J16" i="1" s="1"/>
  <c r="K16" i="1"/>
  <c r="L16" i="1"/>
  <c r="H17" i="1"/>
  <c r="J17" i="1" s="1"/>
  <c r="K17" i="1"/>
  <c r="L17" i="1"/>
  <c r="H18" i="1"/>
  <c r="J18" i="1" s="1"/>
  <c r="K18" i="1"/>
  <c r="L18" i="1"/>
  <c r="H19" i="1"/>
  <c r="J19" i="1" s="1"/>
  <c r="K19" i="1"/>
  <c r="L19" i="1"/>
  <c r="H20" i="1"/>
  <c r="J20" i="1" s="1"/>
  <c r="K20" i="1"/>
  <c r="L20" i="1"/>
  <c r="H21" i="1"/>
  <c r="J21" i="1" s="1"/>
  <c r="K21" i="1"/>
  <c r="L21" i="1"/>
  <c r="H22" i="1"/>
  <c r="J22" i="1" s="1"/>
  <c r="K22" i="1"/>
  <c r="L22" i="1"/>
  <c r="H23" i="1"/>
  <c r="J23" i="1" s="1"/>
  <c r="K23" i="1"/>
  <c r="L23" i="1"/>
  <c r="H24" i="1"/>
  <c r="J24" i="1" s="1"/>
  <c r="K24" i="1"/>
  <c r="L24" i="1"/>
  <c r="H25" i="1"/>
  <c r="J25" i="1" s="1"/>
  <c r="K25" i="1"/>
  <c r="L25" i="1"/>
  <c r="H26" i="1"/>
  <c r="J26" i="1" s="1"/>
  <c r="K26" i="1"/>
  <c r="L26" i="1"/>
  <c r="H27" i="1"/>
  <c r="J27" i="1" s="1"/>
  <c r="K27" i="1"/>
  <c r="L27" i="1"/>
  <c r="H28" i="1"/>
  <c r="J28" i="1" s="1"/>
  <c r="K28" i="1"/>
  <c r="L28" i="1"/>
  <c r="H29" i="1"/>
  <c r="J29" i="1" s="1"/>
  <c r="K29" i="1"/>
  <c r="L29" i="1"/>
  <c r="H30" i="1"/>
  <c r="J30" i="1" s="1"/>
  <c r="K30" i="1"/>
  <c r="L30" i="1"/>
  <c r="C15" i="2" l="1"/>
  <c r="G13" i="2"/>
  <c r="C20" i="2"/>
  <c r="C12" i="2"/>
  <c r="D12" i="2"/>
  <c r="E20" i="2"/>
  <c r="E12" i="2"/>
  <c r="F16" i="2"/>
  <c r="G17" i="2"/>
  <c r="C19" i="2"/>
  <c r="C11" i="2"/>
  <c r="D19" i="2"/>
  <c r="D15" i="2"/>
  <c r="D11" i="2"/>
  <c r="E19" i="2"/>
  <c r="E15" i="2"/>
  <c r="E11" i="2"/>
  <c r="F19" i="2"/>
  <c r="F15" i="2"/>
  <c r="F11" i="2"/>
  <c r="G20" i="2"/>
  <c r="G16" i="2"/>
  <c r="C16" i="2"/>
  <c r="D20" i="2"/>
  <c r="D16" i="2"/>
  <c r="E16" i="2"/>
  <c r="F20" i="2"/>
  <c r="F12" i="2"/>
  <c r="C18" i="2"/>
  <c r="C14" i="2"/>
  <c r="C10" i="2"/>
  <c r="D18" i="2"/>
  <c r="D14" i="2"/>
  <c r="D10" i="2"/>
  <c r="E18" i="2"/>
  <c r="E14" i="2"/>
  <c r="E10" i="2"/>
  <c r="F18" i="2"/>
  <c r="F14" i="2"/>
  <c r="F10" i="2"/>
  <c r="G19" i="2"/>
  <c r="G15" i="2"/>
  <c r="C17" i="2"/>
  <c r="C13" i="2"/>
  <c r="C9" i="2"/>
  <c r="D17" i="2"/>
  <c r="D13" i="2"/>
  <c r="D9" i="2"/>
  <c r="E17" i="2"/>
  <c r="E13" i="2"/>
  <c r="E9" i="2"/>
  <c r="F17" i="2"/>
  <c r="F13" i="2"/>
  <c r="F9" i="2"/>
  <c r="G18" i="2"/>
  <c r="G14" i="2"/>
  <c r="G11" i="2" l="1"/>
  <c r="G9" i="2"/>
  <c r="F21" i="2"/>
  <c r="G12" i="2"/>
  <c r="G10" i="2"/>
  <c r="D21" i="2"/>
  <c r="E21" i="2"/>
  <c r="C21" i="2"/>
  <c r="G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Silva</author>
  </authors>
  <commentList>
    <comment ref="D6" authorId="0" shapeId="0" xr:uid="{95F3DE58-BBB2-4859-8D0B-037B185F8B86}">
      <text>
        <r>
          <rPr>
            <b/>
            <sz val="9"/>
            <color indexed="81"/>
            <rFont val="Segoe UI"/>
            <family val="2"/>
          </rPr>
          <t>Se este campo estiver vazio, mostrará o resultado acumulado.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<sst xmlns="http://schemas.openxmlformats.org/spreadsheetml/2006/main" count="99" uniqueCount="61">
  <si>
    <t>VALOR SERVIÇO</t>
  </si>
  <si>
    <t>LUCRO</t>
  </si>
  <si>
    <t>Nº OS</t>
  </si>
  <si>
    <t>RESUMO SERVIÇO</t>
  </si>
  <si>
    <t>CUSTO PESSOAL</t>
  </si>
  <si>
    <t>CUSTO MATERIAL</t>
  </si>
  <si>
    <t>CUSTO TOTAL</t>
  </si>
  <si>
    <t>AUX MÊS</t>
  </si>
  <si>
    <t>AUX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</si>
  <si>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</si>
  <si>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</si>
  <si>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</si>
  <si>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</si>
  <si>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</si>
  <si>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</si>
  <si>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</si>
  <si>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</si>
  <si>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</si>
  <si>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</si>
  <si>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</si>
  <si>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</si>
  <si>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</si>
  <si>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RECEITAS (SERVIÇOS)</t>
  </si>
  <si>
    <t>DESPESAS (PESSOAL)</t>
  </si>
  <si>
    <t>DESPESAS (MATERIAL)</t>
  </si>
  <si>
    <t>DESPESAS TOTAL</t>
  </si>
  <si>
    <t>DATA DO SERVIÇO</t>
  </si>
  <si>
    <t>INFORME O CLIENTE</t>
  </si>
  <si>
    <t>Instalação</t>
  </si>
  <si>
    <t>Treinamento</t>
  </si>
  <si>
    <t>Consultoria</t>
  </si>
  <si>
    <t>Suporte Técnico</t>
  </si>
  <si>
    <t>Manutenção</t>
  </si>
  <si>
    <t>Empresa C</t>
  </si>
  <si>
    <t>Indústria Z</t>
  </si>
  <si>
    <t>Empresa A</t>
  </si>
  <si>
    <t>Loja X</t>
  </si>
  <si>
    <t>Empresa B</t>
  </si>
  <si>
    <t>Clínica Y</t>
  </si>
  <si>
    <t>INFORME O ANO PARA ANÁLISE:</t>
  </si>
  <si>
    <t>[ PLANILHA CONTROLE PRESTAÇÃO DE SERVIÇOS ] - CONTROLE DE SERVIÇOS</t>
  </si>
  <si>
    <t>[ PLANILHA CONTROLE PRESTAÇÃO DE SERVIÇOS ] - ANÁLISE FINANCEIRA ANUAL</t>
  </si>
  <si>
    <t>QUE TAL DAR O PRÓXIMO PASSO E ACELERAR SEUS RESULTADOS?</t>
  </si>
  <si>
    <t>TEMOS DIVERSAS PLANILHAS PRONTAS, PRÁTICAS E PROFISSIONAIS PARA VOCÊ USAR HOJE MESMO.</t>
  </si>
  <si>
    <t>USE O CUPOM ABAIXO E APROVEITE AGORA:</t>
  </si>
  <si>
    <t>NÃO ENCONTROU EXATAMENTE O QUE PRECISA?</t>
  </si>
  <si>
    <t>OU QUER ALGO MAIS COMPLETO E AUTOMATIZADO?</t>
  </si>
  <si>
    <t>✔ ORGANIZAÇÃO</t>
  </si>
  <si>
    <t>✔ AUTOMAÇÃO</t>
  </si>
  <si>
    <t>✔ ANÁLISES E DASHBOARDS</t>
  </si>
  <si>
    <t>✔ GANHO DE TEMPO E PRODUTIVIDADE</t>
  </si>
  <si>
    <t>TRANSFORME CONTROLES MANUAIS EM PROCESSOS PROFISSIONAIS E EFICIENTES.</t>
  </si>
  <si>
    <t>SOLICITE UM ORÇAMENTO E DESCUBRA COMO PODEMOS CRIAR A SOLUÇÃO IDEAL PARA VOCÊ:</t>
  </si>
  <si>
    <t>PRECISA DE UMA PLANILHA SOB MEDIDA?</t>
  </si>
  <si>
    <t>E PARA TE AJUDAR, LIBERAMOS UM PRESENTE ESPECIAL:</t>
  </si>
  <si>
    <t>APROVEITE SEU DESCONTO EXCLUSIVO!</t>
  </si>
  <si>
    <t>MAX20</t>
  </si>
  <si>
    <t>OBRIGADO POR BAIXAR NOSSA PLANILHA!</t>
  </si>
  <si>
    <t>NÓS DESENVOLVEMOS PLANILHAS PERSONALIZADAS E ADAPTADAS PARA VOCÊ OU SEU NEGÓCIO, COM FOCO EM:</t>
  </si>
  <si>
    <t>[ PLANILHA CONTROLE PRESTAÇÃO DE SERVIÇOS ] - BÔNUS E INFORMAÇÕES ADICIONAIS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</si>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</sst>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D5EA9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ck">
        <color rgb="FF2D5EA9"/>
      </bottom>
      <diagonal/>
    </border>
    <border>
      <left style="thin">
        <color theme="0"/>
      </left>
      <right style="thin">
        <color theme="6"/>
      </right>
      <top/>
      <bottom style="thin">
        <color theme="0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 style="thin">
        <color theme="6"/>
      </top>
      <bottom style="thin">
        <color theme="6"/>
      </bottom>
      <diagonal/>
    </border>
    <border>
      <left/>
      <right style="medium">
        <color theme="6"/>
      </right>
      <top style="thin">
        <color theme="6"/>
      </top>
      <bottom style="thin">
        <color theme="6"/>
      </bottom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theme="6"/>
      </left>
      <right/>
      <top style="thin">
        <color theme="6"/>
      </top>
      <bottom/>
      <diagonal/>
    </border>
    <border>
      <left/>
      <right style="medium">
        <color theme="6"/>
      </right>
      <top style="thin">
        <color theme="6"/>
      </top>
      <bottom/>
      <diagonal/>
    </border>
    <border>
      <left style="medium">
        <color theme="6"/>
      </left>
      <right/>
      <top/>
      <bottom style="thin">
        <color theme="6"/>
      </bottom>
      <diagonal/>
    </border>
    <border>
      <left/>
      <right style="medium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44" fontId="4" fillId="4" borderId="1" xfId="1" applyFont="1" applyFill="1" applyBorder="1" applyAlignment="1">
      <alignment vertical="center"/>
    </xf>
    <xf numFmtId="44" fontId="4" fillId="4" borderId="2" xfId="1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5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44" fontId="0" fillId="8" borderId="0" xfId="1" applyFont="1" applyFill="1" applyAlignment="1">
      <alignment vertical="center" wrapText="1"/>
    </xf>
    <xf numFmtId="0" fontId="8" fillId="8" borderId="0" xfId="0" applyFont="1" applyFill="1" applyAlignment="1">
      <alignment horizontal="center" vertical="center" wrapText="1"/>
    </xf>
    <xf numFmtId="0" fontId="0" fillId="8" borderId="0" xfId="1" applyNumberFormat="1" applyFont="1" applyFill="1" applyAlignment="1">
      <alignment horizontal="center" vertical="center" wrapText="1"/>
    </xf>
    <xf numFmtId="16" fontId="0" fillId="0" borderId="0" xfId="0" applyNumberForma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44" fontId="4" fillId="4" borderId="5" xfId="1" applyFont="1" applyFill="1" applyBorder="1" applyAlignment="1">
      <alignment vertical="center"/>
    </xf>
    <xf numFmtId="44" fontId="3" fillId="3" borderId="3" xfId="1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2" xfId="0" applyFont="1" applyBorder="1" applyAlignment="1">
      <alignment horizontal="left" vertical="center" indent="9"/>
    </xf>
    <xf numFmtId="0" fontId="13" fillId="0" borderId="0" xfId="0" applyFont="1" applyAlignment="1">
      <alignment horizontal="left" vertical="center" indent="9"/>
    </xf>
    <xf numFmtId="0" fontId="13" fillId="0" borderId="13" xfId="0" applyFont="1" applyBorder="1" applyAlignment="1">
      <alignment horizontal="left" vertical="center" indent="9"/>
    </xf>
    <xf numFmtId="0" fontId="13" fillId="0" borderId="12" xfId="0" applyFont="1" applyBorder="1" applyAlignment="1">
      <alignment horizontal="left" vertical="center" wrapText="1" indent="9"/>
    </xf>
    <xf numFmtId="0" fontId="13" fillId="0" borderId="0" xfId="0" applyFont="1" applyAlignment="1">
      <alignment horizontal="left" vertical="center" wrapText="1" indent="9"/>
    </xf>
    <xf numFmtId="0" fontId="13" fillId="0" borderId="13" xfId="0" applyFont="1" applyBorder="1" applyAlignment="1">
      <alignment horizontal="left" vertical="center" wrapText="1" indent="9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8">
    <dxf>
      <font>
        <color rgb="FFC00000"/>
      </font>
      <fill>
        <patternFill>
          <bgColor theme="5" tint="0.79998168889431442"/>
        </patternFill>
      </fill>
    </dxf>
    <dxf>
      <font>
        <color rgb="FF10622F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  <dxf>
      <font>
        <b/>
        <i val="0"/>
        <sz val="10"/>
        <color theme="1"/>
      </font>
      <fill>
        <patternFill>
          <bgColor theme="2"/>
        </patternFill>
      </fill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Other1 2" pivot="0" table="0" count="10" xr9:uid="{811BF542-23E2-47FB-9160-B4A24B19B306}">
      <tableStyleElement type="wholeTable" dxfId="17"/>
      <tableStyleElement type="headerRow" dxfId="16"/>
    </tableStyle>
  </tableStyles>
  <colors>
    <mruColors>
      <color rgb="FF070F62"/>
      <color rgb="FF10622F"/>
      <color rgb="FF2D5EA9"/>
      <color rgb="FF21744A"/>
      <color rgb="FF0470B9"/>
      <color rgb="FF32323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Other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RECEITAS (SERVIÇOS) POR MÊS</a:t>
            </a:r>
          </a:p>
        </c:rich>
      </c:tx>
      <c:layout>
        <c:manualLayout>
          <c:xMode val="edge"/>
          <c:yMode val="edge"/>
          <c:x val="1.5074057549850679E-2"/>
          <c:y val="3.7529550827423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FINANCEIRO!$C$8</c:f>
              <c:strCache>
                <c:ptCount val="1"/>
                <c:pt idx="0">
                  <c:v>RECEITAS (SERVIÇOS)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FINANCEIRO!$C$9:$C$20</c:f>
              <c:numCache>
                <c:formatCode>_("R$"* #,##0.00_);_("R$"* \(#,##0.00\);_("R$"* "-"??_);_(@_)</c:formatCode>
                <c:ptCount val="12"/>
                <c:pt idx="0">
                  <c:v>2150.38</c:v>
                </c:pt>
                <c:pt idx="1">
                  <c:v>2018.19</c:v>
                </c:pt>
                <c:pt idx="2">
                  <c:v>2568.13</c:v>
                </c:pt>
                <c:pt idx="3">
                  <c:v>1764.0800000000002</c:v>
                </c:pt>
                <c:pt idx="4">
                  <c:v>2905.42</c:v>
                </c:pt>
                <c:pt idx="5">
                  <c:v>3441.6</c:v>
                </c:pt>
                <c:pt idx="6">
                  <c:v>1511.3500000000001</c:v>
                </c:pt>
                <c:pt idx="7">
                  <c:v>3465.6400000000003</c:v>
                </c:pt>
                <c:pt idx="8">
                  <c:v>2301.8500000000004</c:v>
                </c:pt>
                <c:pt idx="9">
                  <c:v>2725.96</c:v>
                </c:pt>
                <c:pt idx="10">
                  <c:v>2278.88</c:v>
                </c:pt>
                <c:pt idx="11">
                  <c:v>3740.26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1-4E56-90D5-032A1D36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4"/>
        <c:axId val="25350624"/>
        <c:axId val="25350144"/>
      </c:barChart>
      <c:catAx>
        <c:axId val="2535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50144"/>
        <c:crosses val="autoZero"/>
        <c:auto val="1"/>
        <c:lblAlgn val="ctr"/>
        <c:lblOffset val="100"/>
        <c:noMultiLvlLbl val="0"/>
      </c:catAx>
      <c:valAx>
        <c:axId val="25350144"/>
        <c:scaling>
          <c:orientation val="minMax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350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/>
              <a:t>COMPARATIVO DESPESAS POR MÊS</a:t>
            </a:r>
          </a:p>
        </c:rich>
      </c:tx>
      <c:layout>
        <c:manualLayout>
          <c:xMode val="edge"/>
          <c:yMode val="edge"/>
          <c:x val="1.4558448187850934E-2"/>
          <c:y val="2.2517730496453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FINANCEIRO!$D$8</c:f>
              <c:strCache>
                <c:ptCount val="1"/>
                <c:pt idx="0">
                  <c:v>DESPESAS (PESSOAL)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FINANCEIRO!$D$9:$D$20</c:f>
              <c:numCache>
                <c:formatCode>_("R$"* #,##0.00_);_("R$"* \(#,##0.00\);_("R$"* "-"??_);_(@_)</c:formatCode>
                <c:ptCount val="12"/>
                <c:pt idx="0">
                  <c:v>381.76</c:v>
                </c:pt>
                <c:pt idx="1">
                  <c:v>297.79000000000002</c:v>
                </c:pt>
                <c:pt idx="2">
                  <c:v>892.55</c:v>
                </c:pt>
                <c:pt idx="3">
                  <c:v>408.12</c:v>
                </c:pt>
                <c:pt idx="4">
                  <c:v>1020.54</c:v>
                </c:pt>
                <c:pt idx="5">
                  <c:v>1409.16</c:v>
                </c:pt>
                <c:pt idx="6">
                  <c:v>365.40999999999997</c:v>
                </c:pt>
                <c:pt idx="7">
                  <c:v>1409.58</c:v>
                </c:pt>
                <c:pt idx="8">
                  <c:v>589.16999999999996</c:v>
                </c:pt>
                <c:pt idx="9">
                  <c:v>951.8</c:v>
                </c:pt>
                <c:pt idx="10">
                  <c:v>933.41</c:v>
                </c:pt>
                <c:pt idx="11">
                  <c:v>1343.07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3-4B9E-BB0B-79AE8DF4CDC3}"/>
            </c:ext>
          </c:extLst>
        </c:ser>
        <c:ser>
          <c:idx val="1"/>
          <c:order val="1"/>
          <c:tx>
            <c:strRef>
              <c:f>FINANCEIRO!$E$8</c:f>
              <c:strCache>
                <c:ptCount val="1"/>
                <c:pt idx="0">
                  <c:v>DESPESAS (MATERIAL)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FINANCEIRO!$E$9:$E$20</c:f>
              <c:numCache>
                <c:formatCode>_("R$"* #,##0.00_);_("R$"* \(#,##0.00\);_("R$"* "-"??_);_(@_)</c:formatCode>
                <c:ptCount val="12"/>
                <c:pt idx="0">
                  <c:v>930.5</c:v>
                </c:pt>
                <c:pt idx="1">
                  <c:v>568.21</c:v>
                </c:pt>
                <c:pt idx="2">
                  <c:v>492.36</c:v>
                </c:pt>
                <c:pt idx="3">
                  <c:v>695.46</c:v>
                </c:pt>
                <c:pt idx="4">
                  <c:v>637.79</c:v>
                </c:pt>
                <c:pt idx="5">
                  <c:v>849.58</c:v>
                </c:pt>
                <c:pt idx="6">
                  <c:v>493.45</c:v>
                </c:pt>
                <c:pt idx="7">
                  <c:v>824.51</c:v>
                </c:pt>
                <c:pt idx="8">
                  <c:v>628.85</c:v>
                </c:pt>
                <c:pt idx="9">
                  <c:v>840.45</c:v>
                </c:pt>
                <c:pt idx="10">
                  <c:v>450.7</c:v>
                </c:pt>
                <c:pt idx="11">
                  <c:v>1035.54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3-4B9E-BB0B-79AE8DF4C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965296"/>
        <c:axId val="141961936"/>
      </c:barChart>
      <c:catAx>
        <c:axId val="14196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61936"/>
        <c:crosses val="autoZero"/>
        <c:auto val="1"/>
        <c:lblAlgn val="ctr"/>
        <c:lblOffset val="100"/>
        <c:noMultiLvlLbl val="0"/>
      </c:catAx>
      <c:valAx>
        <c:axId val="141961936"/>
        <c:scaling>
          <c:orientation val="minMax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96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62646055154285"/>
          <c:y val="3.3251182033096925E-2"/>
          <c:w val="0.43626082727407928"/>
          <c:h val="0.1266631205673759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/>
              <a:t>LUCRO POR MÊS</a:t>
            </a:r>
          </a:p>
        </c:rich>
      </c:tx>
      <c:layout>
        <c:manualLayout>
          <c:xMode val="edge"/>
          <c:yMode val="edge"/>
          <c:x val="1.6156242338007901E-2"/>
          <c:y val="3.0023640661938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FINANCEIRO!$G$8</c:f>
              <c:strCache>
                <c:ptCount val="1"/>
                <c:pt idx="0">
                  <c:v>LUCRO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3">
                  <a:lumMod val="50000"/>
                </a:schemeClr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FINANCEIRO!$B$9:$B$20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FINANCEIRO!$G$9:$G$20</c:f>
              <c:numCache>
                <c:formatCode>_("R$"* #,##0.00_);_("R$"* \(#,##0.00\);_("R$"* "-"??_);_(@_)</c:formatCode>
                <c:ptCount val="12"/>
                <c:pt idx="0">
                  <c:v>838.12000000000012</c:v>
                </c:pt>
                <c:pt idx="1">
                  <c:v>1152.19</c:v>
                </c:pt>
                <c:pt idx="2">
                  <c:v>1183.2199999999998</c:v>
                </c:pt>
                <c:pt idx="3">
                  <c:v>660.50000000000011</c:v>
                </c:pt>
                <c:pt idx="4">
                  <c:v>1247.0900000000001</c:v>
                </c:pt>
                <c:pt idx="5">
                  <c:v>1182.8599999999997</c:v>
                </c:pt>
                <c:pt idx="6">
                  <c:v>652.49000000000012</c:v>
                </c:pt>
                <c:pt idx="7">
                  <c:v>1231.5500000000002</c:v>
                </c:pt>
                <c:pt idx="8">
                  <c:v>1083.8300000000002</c:v>
                </c:pt>
                <c:pt idx="9">
                  <c:v>933.70999999999981</c:v>
                </c:pt>
                <c:pt idx="10">
                  <c:v>894.77</c:v>
                </c:pt>
                <c:pt idx="11">
                  <c:v>1361.65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FE-464D-A28F-AABDE27F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99168"/>
        <c:axId val="17800128"/>
      </c:lineChart>
      <c:catAx>
        <c:axId val="1779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800128"/>
        <c:crosses val="autoZero"/>
        <c:auto val="1"/>
        <c:lblAlgn val="ctr"/>
        <c:lblOffset val="100"/>
        <c:noMultiLvlLbl val="0"/>
      </c:catAx>
      <c:valAx>
        <c:axId val="17800128"/>
        <c:scaling>
          <c:orientation val="minMax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9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LAN&#199;AMENTO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B&#212;NUS!A1"/><Relationship Id="rId4" Type="http://schemas.openxmlformats.org/officeDocument/2006/relationships/hyperlink" Target="#FINANCEIR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chart" Target="../charts/chart2.xml"/><Relationship Id="rId7" Type="http://schemas.openxmlformats.org/officeDocument/2006/relationships/hyperlink" Target="#FINANCEIRO!A1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hyperlink" Target="#LAN&#199;AMENTOS!A1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B&#212;NUS!A1"/><Relationship Id="rId3" Type="http://schemas.openxmlformats.org/officeDocument/2006/relationships/image" Target="../media/image4.png"/><Relationship Id="rId7" Type="http://schemas.openxmlformats.org/officeDocument/2006/relationships/hyperlink" Target="https://maxplanilhas.com.br/formulario-de-planilhas-personalizadas/" TargetMode="External"/><Relationship Id="rId12" Type="http://schemas.openxmlformats.org/officeDocument/2006/relationships/hyperlink" Target="#FINANCEIRO!A1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#LAN&#199;AMENTOS!A1"/><Relationship Id="rId5" Type="http://schemas.openxmlformats.org/officeDocument/2006/relationships/hyperlink" Target="https://maxplanilhas.com.br/loja/" TargetMode="External"/><Relationship Id="rId10" Type="http://schemas.openxmlformats.org/officeDocument/2006/relationships/image" Target="../media/image2.png"/><Relationship Id="rId4" Type="http://schemas.openxmlformats.org/officeDocument/2006/relationships/image" Target="../media/image5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171450</xdr:colOff>
      <xdr:row>0</xdr:row>
      <xdr:rowOff>0</xdr:rowOff>
    </xdr:from>
    <xdr:to>
      <xdr:col>27</xdr:col>
      <xdr:colOff>273249</xdr:colOff>
      <xdr:row>3</xdr:row>
      <xdr:rowOff>66581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45C844E6-41D0-DB9F-3F31-A7251FB5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105575</xdr:colOff>
      <xdr:row>2</xdr:row>
      <xdr:rowOff>192900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593E7365-1340-C1EF-D009-0F9457B0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285750</xdr:colOff>
      <xdr:row>1</xdr:row>
      <xdr:rowOff>112275</xdr:rowOff>
    </xdr:from>
    <xdr:to>
      <xdr:col>2</xdr:col>
      <xdr:colOff>1437750</xdr:colOff>
      <xdr:row>2</xdr:row>
      <xdr:rowOff>171675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FFFABE-B7CF-4CE2-96C3-335FE6968785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2</xdr:col>
      <xdr:colOff>1514475</xdr:colOff>
      <xdr:row>1</xdr:row>
      <xdr:rowOff>112275</xdr:rowOff>
    </xdr:from>
    <xdr:to>
      <xdr:col>3</xdr:col>
      <xdr:colOff>504300</xdr:colOff>
      <xdr:row>2</xdr:row>
      <xdr:rowOff>171675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03BC67-B950-1EDC-5A0E-8CA22E522546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FINANCEIRO</a:t>
          </a:r>
        </a:p>
      </xdr:txBody>
    </xdr:sp>
    <xdr:clientData/>
  </xdr:twoCellAnchor>
  <xdr:twoCellAnchor editAs="absolute">
    <xdr:from>
      <xdr:col>3</xdr:col>
      <xdr:colOff>581025</xdr:colOff>
      <xdr:row>1</xdr:row>
      <xdr:rowOff>112275</xdr:rowOff>
    </xdr:from>
    <xdr:to>
      <xdr:col>4</xdr:col>
      <xdr:colOff>637650</xdr:colOff>
      <xdr:row>2</xdr:row>
      <xdr:rowOff>171675</xdr:rowOff>
    </xdr:to>
    <xdr:sp macro="" textlink="">
      <xdr:nvSpPr>
        <xdr:cNvPr id="2" name="Retângulo: Cantos Arredondado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7B96D8-2B5D-936B-86CC-F383D1BD20EB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0</xdr:row>
      <xdr:rowOff>0</xdr:rowOff>
    </xdr:from>
    <xdr:to>
      <xdr:col>35</xdr:col>
      <xdr:colOff>349449</xdr:colOff>
      <xdr:row>3</xdr:row>
      <xdr:rowOff>66581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B30DC1-6DD6-477A-97FC-3D23E832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oneCell">
    <xdr:from>
      <xdr:col>7</xdr:col>
      <xdr:colOff>85723</xdr:colOff>
      <xdr:row>5</xdr:row>
      <xdr:rowOff>9525</xdr:rowOff>
    </xdr:from>
    <xdr:to>
      <xdr:col>17</xdr:col>
      <xdr:colOff>4723</xdr:colOff>
      <xdr:row>21</xdr:row>
      <xdr:rowOff>9525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70CE137-346E-E38D-2E07-CF81F9D0BD8E}"/>
            </a:ext>
          </a:extLst>
        </xdr:cNvPr>
        <xdr:cNvSpPr/>
      </xdr:nvSpPr>
      <xdr:spPr>
        <a:xfrm>
          <a:off x="5962648" y="1066800"/>
          <a:ext cx="7920000" cy="5314950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9</xdr:col>
      <xdr:colOff>28575</xdr:colOff>
      <xdr:row>5</xdr:row>
      <xdr:rowOff>80962</xdr:rowOff>
    </xdr:from>
    <xdr:to>
      <xdr:col>16</xdr:col>
      <xdr:colOff>552450</xdr:colOff>
      <xdr:row>10</xdr:row>
      <xdr:rowOff>229912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490033-9581-861B-E28C-C3EDA5503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28575</xdr:colOff>
      <xdr:row>10</xdr:row>
      <xdr:rowOff>271462</xdr:rowOff>
    </xdr:from>
    <xdr:to>
      <xdr:col>16</xdr:col>
      <xdr:colOff>552450</xdr:colOff>
      <xdr:row>15</xdr:row>
      <xdr:rowOff>248962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977066-21F8-682E-FD54-6E1ED177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28575</xdr:colOff>
      <xdr:row>15</xdr:row>
      <xdr:rowOff>290512</xdr:rowOff>
    </xdr:from>
    <xdr:to>
      <xdr:col>16</xdr:col>
      <xdr:colOff>552450</xdr:colOff>
      <xdr:row>20</xdr:row>
      <xdr:rowOff>268012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207BE3-C4F2-EE65-9FF3-B58C703B0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161925</xdr:colOff>
      <xdr:row>5</xdr:row>
      <xdr:rowOff>80961</xdr:rowOff>
    </xdr:from>
    <xdr:to>
      <xdr:col>8</xdr:col>
      <xdr:colOff>826200</xdr:colOff>
      <xdr:row>7</xdr:row>
      <xdr:rowOff>142874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28E849D7-5F1E-3083-1076-3DFB61EC9F8B}"/>
            </a:ext>
          </a:extLst>
        </xdr:cNvPr>
        <xdr:cNvSpPr txBox="1"/>
      </xdr:nvSpPr>
      <xdr:spPr>
        <a:xfrm>
          <a:off x="6038850" y="1138236"/>
          <a:ext cx="1512000" cy="538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400" b="1"/>
            <a:t>ANÁLISE MENSAL DE VALORES</a:t>
          </a:r>
        </a:p>
      </xdr:txBody>
    </xdr:sp>
    <xdr:clientData/>
  </xdr:twoCellAnchor>
  <xdr:twoCellAnchor editAs="oneCell">
    <xdr:from>
      <xdr:col>7</xdr:col>
      <xdr:colOff>161925</xdr:colOff>
      <xdr:row>7</xdr:row>
      <xdr:rowOff>280986</xdr:rowOff>
    </xdr:from>
    <xdr:to>
      <xdr:col>8</xdr:col>
      <xdr:colOff>826200</xdr:colOff>
      <xdr:row>8</xdr:row>
      <xdr:rowOff>200025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2EF535CA-B069-BB82-5E0A-7FECC187022F}"/>
            </a:ext>
          </a:extLst>
        </xdr:cNvPr>
        <xdr:cNvSpPr txBox="1"/>
      </xdr:nvSpPr>
      <xdr:spPr>
        <a:xfrm>
          <a:off x="6038850" y="1814511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RECEITAS</a:t>
          </a:r>
        </a:p>
      </xdr:txBody>
    </xdr:sp>
    <xdr:clientData/>
  </xdr:twoCellAnchor>
  <xdr:twoCellAnchor editAs="oneCell">
    <xdr:from>
      <xdr:col>7</xdr:col>
      <xdr:colOff>161925</xdr:colOff>
      <xdr:row>8</xdr:row>
      <xdr:rowOff>214278</xdr:rowOff>
    </xdr:from>
    <xdr:to>
      <xdr:col>8</xdr:col>
      <xdr:colOff>826200</xdr:colOff>
      <xdr:row>9</xdr:row>
      <xdr:rowOff>339378</xdr:rowOff>
    </xdr:to>
    <xdr:sp macro="" textlink="$C$21">
      <xdr:nvSpPr>
        <xdr:cNvPr id="9" name="CaixaDeTexto 8">
          <a:extLst>
            <a:ext uri="{FF2B5EF4-FFF2-40B4-BE49-F238E27FC236}">
              <a16:creationId xmlns:a16="http://schemas.microsoft.com/office/drawing/2014/main" id="{B8AB5DAE-2264-AE81-DA29-1C7AA8843BE0}"/>
            </a:ext>
          </a:extLst>
        </xdr:cNvPr>
        <xdr:cNvSpPr txBox="1"/>
      </xdr:nvSpPr>
      <xdr:spPr>
        <a:xfrm>
          <a:off x="6038850" y="2128803"/>
          <a:ext cx="1512000" cy="468000"/>
        </a:xfrm>
        <a:prstGeom prst="roundRect">
          <a:avLst/>
        </a:prstGeom>
        <a:solidFill>
          <a:srgbClr val="00B050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F94A08-C82B-4182-BDD1-1E28A0469430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R$ 30.871,74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10</xdr:row>
      <xdr:rowOff>125031</xdr:rowOff>
    </xdr:from>
    <xdr:to>
      <xdr:col>8</xdr:col>
      <xdr:colOff>826200</xdr:colOff>
      <xdr:row>11</xdr:row>
      <xdr:rowOff>82170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F958F993-E713-B3CC-E836-A0F4F873B343}"/>
            </a:ext>
          </a:extLst>
        </xdr:cNvPr>
        <xdr:cNvSpPr txBox="1"/>
      </xdr:nvSpPr>
      <xdr:spPr>
        <a:xfrm>
          <a:off x="6038850" y="2725356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PESSOAL</a:t>
          </a:r>
        </a:p>
      </xdr:txBody>
    </xdr:sp>
    <xdr:clientData/>
  </xdr:twoCellAnchor>
  <xdr:twoCellAnchor editAs="oneCell">
    <xdr:from>
      <xdr:col>7</xdr:col>
      <xdr:colOff>161925</xdr:colOff>
      <xdr:row>11</xdr:row>
      <xdr:rowOff>96423</xdr:rowOff>
    </xdr:from>
    <xdr:to>
      <xdr:col>8</xdr:col>
      <xdr:colOff>826200</xdr:colOff>
      <xdr:row>12</xdr:row>
      <xdr:rowOff>221523</xdr:rowOff>
    </xdr:to>
    <xdr:sp macro="" textlink="$D$21">
      <xdr:nvSpPr>
        <xdr:cNvPr id="11" name="CaixaDeTexto 10">
          <a:extLst>
            <a:ext uri="{FF2B5EF4-FFF2-40B4-BE49-F238E27FC236}">
              <a16:creationId xmlns:a16="http://schemas.microsoft.com/office/drawing/2014/main" id="{40BB7B06-5CC1-989F-D48D-4F2B083CD668}"/>
            </a:ext>
          </a:extLst>
        </xdr:cNvPr>
        <xdr:cNvSpPr txBox="1"/>
      </xdr:nvSpPr>
      <xdr:spPr>
        <a:xfrm>
          <a:off x="6038850" y="3039648"/>
          <a:ext cx="1512000" cy="468000"/>
        </a:xfrm>
        <a:prstGeom prst="roundRect">
          <a:avLst/>
        </a:prstGeom>
        <a:solidFill>
          <a:schemeClr val="accent2">
            <a:lumMod val="5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F8DBCC-2E4E-4645-B21C-E0846FF2B5E7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R$ 10.002,36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13</xdr:row>
      <xdr:rowOff>7176</xdr:rowOff>
    </xdr:from>
    <xdr:to>
      <xdr:col>8</xdr:col>
      <xdr:colOff>826200</xdr:colOff>
      <xdr:row>13</xdr:row>
      <xdr:rowOff>307215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265B8AEC-860F-0771-0308-76B2410A46E9}"/>
            </a:ext>
          </a:extLst>
        </xdr:cNvPr>
        <xdr:cNvSpPr txBox="1"/>
      </xdr:nvSpPr>
      <xdr:spPr>
        <a:xfrm>
          <a:off x="6038850" y="3636201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MATERIAL</a:t>
          </a:r>
        </a:p>
      </xdr:txBody>
    </xdr:sp>
    <xdr:clientData/>
  </xdr:twoCellAnchor>
  <xdr:twoCellAnchor editAs="oneCell">
    <xdr:from>
      <xdr:col>7</xdr:col>
      <xdr:colOff>161925</xdr:colOff>
      <xdr:row>13</xdr:row>
      <xdr:rowOff>311943</xdr:rowOff>
    </xdr:from>
    <xdr:to>
      <xdr:col>8</xdr:col>
      <xdr:colOff>826200</xdr:colOff>
      <xdr:row>15</xdr:row>
      <xdr:rowOff>94143</xdr:rowOff>
    </xdr:to>
    <xdr:sp macro="" textlink="$E$21">
      <xdr:nvSpPr>
        <xdr:cNvPr id="13" name="CaixaDeTexto 12">
          <a:extLst>
            <a:ext uri="{FF2B5EF4-FFF2-40B4-BE49-F238E27FC236}">
              <a16:creationId xmlns:a16="http://schemas.microsoft.com/office/drawing/2014/main" id="{44FD293A-BE7A-6537-EE32-EFBFE90F7086}"/>
            </a:ext>
          </a:extLst>
        </xdr:cNvPr>
        <xdr:cNvSpPr txBox="1"/>
      </xdr:nvSpPr>
      <xdr:spPr>
        <a:xfrm>
          <a:off x="6038850" y="3940968"/>
          <a:ext cx="1512000" cy="468000"/>
        </a:xfrm>
        <a:prstGeom prst="roundRect">
          <a:avLst/>
        </a:prstGeom>
        <a:solidFill>
          <a:schemeClr val="accent2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FF5A7AA-516B-456A-9BCB-B5FCE23C51C1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R$ 8.447,40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15</xdr:row>
      <xdr:rowOff>232221</xdr:rowOff>
    </xdr:from>
    <xdr:to>
      <xdr:col>8</xdr:col>
      <xdr:colOff>826200</xdr:colOff>
      <xdr:row>16</xdr:row>
      <xdr:rowOff>189360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3B8FF066-4620-9331-6A07-9AE68F7E1FFD}"/>
            </a:ext>
          </a:extLst>
        </xdr:cNvPr>
        <xdr:cNvSpPr txBox="1"/>
      </xdr:nvSpPr>
      <xdr:spPr>
        <a:xfrm>
          <a:off x="6038850" y="4547046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DESPESAS</a:t>
          </a:r>
        </a:p>
      </xdr:txBody>
    </xdr:sp>
    <xdr:clientData/>
  </xdr:twoCellAnchor>
  <xdr:twoCellAnchor editAs="oneCell">
    <xdr:from>
      <xdr:col>7</xdr:col>
      <xdr:colOff>161925</xdr:colOff>
      <xdr:row>16</xdr:row>
      <xdr:rowOff>203613</xdr:rowOff>
    </xdr:from>
    <xdr:to>
      <xdr:col>8</xdr:col>
      <xdr:colOff>826200</xdr:colOff>
      <xdr:row>17</xdr:row>
      <xdr:rowOff>328713</xdr:rowOff>
    </xdr:to>
    <xdr:sp macro="" textlink="$F$21">
      <xdr:nvSpPr>
        <xdr:cNvPr id="15" name="CaixaDeTexto 14">
          <a:extLst>
            <a:ext uri="{FF2B5EF4-FFF2-40B4-BE49-F238E27FC236}">
              <a16:creationId xmlns:a16="http://schemas.microsoft.com/office/drawing/2014/main" id="{997B27DF-C3CF-1EA0-E054-D3B815F1AA7F}"/>
            </a:ext>
          </a:extLst>
        </xdr:cNvPr>
        <xdr:cNvSpPr txBox="1"/>
      </xdr:nvSpPr>
      <xdr:spPr>
        <a:xfrm>
          <a:off x="6038850" y="4861338"/>
          <a:ext cx="1512000" cy="468000"/>
        </a:xfrm>
        <a:prstGeom prst="round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5510E5-5313-4787-9178-9BD9648EC72D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R$ 18.449,76 </a:t>
          </a:fld>
          <a:endParaRPr lang="pt-BR" sz="2400" b="0"/>
        </a:p>
      </xdr:txBody>
    </xdr:sp>
    <xdr:clientData/>
  </xdr:twoCellAnchor>
  <xdr:twoCellAnchor editAs="oneCell">
    <xdr:from>
      <xdr:col>7</xdr:col>
      <xdr:colOff>161925</xdr:colOff>
      <xdr:row>18</xdr:row>
      <xdr:rowOff>114366</xdr:rowOff>
    </xdr:from>
    <xdr:to>
      <xdr:col>8</xdr:col>
      <xdr:colOff>826200</xdr:colOff>
      <xdr:row>19</xdr:row>
      <xdr:rowOff>71505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26527321-C607-8E22-BC39-71DFF43CC2F5}"/>
            </a:ext>
          </a:extLst>
        </xdr:cNvPr>
        <xdr:cNvSpPr txBox="1"/>
      </xdr:nvSpPr>
      <xdr:spPr>
        <a:xfrm>
          <a:off x="6038850" y="5457891"/>
          <a:ext cx="1512000" cy="300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/>
            <a:t>TOTAL LUCRO</a:t>
          </a:r>
        </a:p>
      </xdr:txBody>
    </xdr:sp>
    <xdr:clientData/>
  </xdr:twoCellAnchor>
  <xdr:twoCellAnchor editAs="oneCell">
    <xdr:from>
      <xdr:col>7</xdr:col>
      <xdr:colOff>161925</xdr:colOff>
      <xdr:row>19</xdr:row>
      <xdr:rowOff>85762</xdr:rowOff>
    </xdr:from>
    <xdr:to>
      <xdr:col>8</xdr:col>
      <xdr:colOff>826200</xdr:colOff>
      <xdr:row>20</xdr:row>
      <xdr:rowOff>210862</xdr:rowOff>
    </xdr:to>
    <xdr:sp macro="" textlink="$G$21">
      <xdr:nvSpPr>
        <xdr:cNvPr id="17" name="CaixaDeTexto 16">
          <a:extLst>
            <a:ext uri="{FF2B5EF4-FFF2-40B4-BE49-F238E27FC236}">
              <a16:creationId xmlns:a16="http://schemas.microsoft.com/office/drawing/2014/main" id="{511FCAAD-73FA-86AD-7F97-DE88C68551D3}"/>
            </a:ext>
          </a:extLst>
        </xdr:cNvPr>
        <xdr:cNvSpPr txBox="1"/>
      </xdr:nvSpPr>
      <xdr:spPr>
        <a:xfrm>
          <a:off x="6038850" y="5772187"/>
          <a:ext cx="1512000" cy="468000"/>
        </a:xfrm>
        <a:prstGeom prst="roundRect">
          <a:avLst/>
        </a:prstGeom>
        <a:solidFill>
          <a:schemeClr val="accent3">
            <a:lumMod val="5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C2B481C-EA7D-4E7C-B8B2-BA18DEA4BEF6}" type="TxLink">
            <a:rPr lang="en-US" sz="1600" b="0" i="0" u="none" strike="noStrike">
              <a:solidFill>
                <a:srgbClr val="FFFFFF"/>
              </a:solidFill>
              <a:latin typeface="Calibri"/>
              <a:ea typeface="Calibri"/>
              <a:cs typeface="Calibri"/>
            </a:rPr>
            <a:pPr algn="ctr"/>
            <a:t> R$ 12.421,98 </a:t>
          </a:fld>
          <a:endParaRPr lang="pt-BR" sz="2400" b="0"/>
        </a:p>
      </xdr:txBody>
    </xdr:sp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353225</xdr:colOff>
      <xdr:row>2</xdr:row>
      <xdr:rowOff>192900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A18EBE7D-BAB7-47E1-8924-E84E5305C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533400</xdr:colOff>
      <xdr:row>1</xdr:row>
      <xdr:rowOff>112275</xdr:rowOff>
    </xdr:from>
    <xdr:to>
      <xdr:col>3</xdr:col>
      <xdr:colOff>704325</xdr:colOff>
      <xdr:row>2</xdr:row>
      <xdr:rowOff>171675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ED6CF2-81D6-4291-B042-7970482B9DD9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3</xdr:col>
      <xdr:colOff>781050</xdr:colOff>
      <xdr:row>1</xdr:row>
      <xdr:rowOff>112275</xdr:rowOff>
    </xdr:from>
    <xdr:to>
      <xdr:col>4</xdr:col>
      <xdr:colOff>951975</xdr:colOff>
      <xdr:row>2</xdr:row>
      <xdr:rowOff>171675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EC0434-CE1B-4AE4-99EE-351766D123AF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FINANCEIRO</a:t>
          </a:r>
        </a:p>
      </xdr:txBody>
    </xdr:sp>
    <xdr:clientData/>
  </xdr:twoCellAnchor>
  <xdr:twoCellAnchor editAs="absolute">
    <xdr:from>
      <xdr:col>5</xdr:col>
      <xdr:colOff>47625</xdr:colOff>
      <xdr:row>1</xdr:row>
      <xdr:rowOff>112275</xdr:rowOff>
    </xdr:from>
    <xdr:to>
      <xdr:col>6</xdr:col>
      <xdr:colOff>218550</xdr:colOff>
      <xdr:row>2</xdr:row>
      <xdr:rowOff>171675</xdr:rowOff>
    </xdr:to>
    <xdr:sp macro="" textlink="">
      <xdr:nvSpPr>
        <xdr:cNvPr id="21" name="Retângulo: Cantos Arredondados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D2186AC-BF2B-419B-87AF-6B9CA2832634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BÔNUS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466725</xdr:colOff>
      <xdr:row>0</xdr:row>
      <xdr:rowOff>0</xdr:rowOff>
    </xdr:from>
    <xdr:to>
      <xdr:col>40</xdr:col>
      <xdr:colOff>587574</xdr:colOff>
      <xdr:row>3</xdr:row>
      <xdr:rowOff>66581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AD4DF89-7960-41B7-B32F-E0A14C07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0"/>
          <a:ext cx="23809524" cy="7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61950</xdr:colOff>
      <xdr:row>7</xdr:row>
      <xdr:rowOff>114299</xdr:rowOff>
    </xdr:from>
    <xdr:to>
      <xdr:col>11</xdr:col>
      <xdr:colOff>117300</xdr:colOff>
      <xdr:row>9</xdr:row>
      <xdr:rowOff>341099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320C60-5B29-FAB9-5937-E7422E76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175" y="14382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</xdr:row>
      <xdr:rowOff>38099</xdr:rowOff>
    </xdr:from>
    <xdr:to>
      <xdr:col>17</xdr:col>
      <xdr:colOff>285750</xdr:colOff>
      <xdr:row>17</xdr:row>
      <xdr:rowOff>87444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A5B90A4-42AD-8082-6616-2BA4100C3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19" b="15251"/>
        <a:stretch>
          <a:fillRect/>
        </a:stretch>
      </xdr:blipFill>
      <xdr:spPr>
        <a:xfrm>
          <a:off x="9134475" y="2771774"/>
          <a:ext cx="1543050" cy="105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7</xdr:row>
      <xdr:rowOff>114299</xdr:rowOff>
    </xdr:from>
    <xdr:to>
      <xdr:col>2</xdr:col>
      <xdr:colOff>122024</xdr:colOff>
      <xdr:row>9</xdr:row>
      <xdr:rowOff>341099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3C51695-1DDB-6B58-0727-1BD33577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438274"/>
          <a:ext cx="684000" cy="684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21</xdr:row>
      <xdr:rowOff>9524</xdr:rowOff>
    </xdr:from>
    <xdr:to>
      <xdr:col>7</xdr:col>
      <xdr:colOff>118959</xdr:colOff>
      <xdr:row>25</xdr:row>
      <xdr:rowOff>59849</xdr:rowOff>
    </xdr:to>
    <xdr:pic>
      <xdr:nvPicPr>
        <xdr:cNvPr id="11" name="Imagem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09431B-0B1A-008B-A4FF-E02E623A2E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81" b="27901"/>
        <a:stretch>
          <a:fillRect/>
        </a:stretch>
      </xdr:blipFill>
      <xdr:spPr>
        <a:xfrm>
          <a:off x="1162050" y="4895849"/>
          <a:ext cx="2843109" cy="12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66391</xdr:colOff>
      <xdr:row>21</xdr:row>
      <xdr:rowOff>9524</xdr:rowOff>
    </xdr:from>
    <xdr:to>
      <xdr:col>16</xdr:col>
      <xdr:colOff>418102</xdr:colOff>
      <xdr:row>25</xdr:row>
      <xdr:rowOff>59849</xdr:rowOff>
    </xdr:to>
    <xdr:pic>
      <xdr:nvPicPr>
        <xdr:cNvPr id="13" name="Imagem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1206F0-FFE1-42CD-2BEF-A1657D25F3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68" b="26973"/>
        <a:stretch>
          <a:fillRect/>
        </a:stretch>
      </xdr:blipFill>
      <xdr:spPr>
        <a:xfrm>
          <a:off x="7314916" y="4895849"/>
          <a:ext cx="2866311" cy="12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13</xdr:row>
      <xdr:rowOff>123825</xdr:rowOff>
    </xdr:from>
    <xdr:to>
      <xdr:col>8</xdr:col>
      <xdr:colOff>374349</xdr:colOff>
      <xdr:row>17</xdr:row>
      <xdr:rowOff>295275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ED7AAC57-4248-9CFF-F6C5-23E50F217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36" b="20545"/>
        <a:stretch>
          <a:fillRect/>
        </a:stretch>
      </xdr:blipFill>
      <xdr:spPr>
        <a:xfrm>
          <a:off x="2971800" y="2914650"/>
          <a:ext cx="1917399" cy="1123950"/>
        </a:xfrm>
        <a:prstGeom prst="rect">
          <a:avLst/>
        </a:prstGeom>
      </xdr:spPr>
    </xdr:pic>
    <xdr:clientData/>
  </xdr:twoCellAnchor>
  <xdr:twoCellAnchor editAs="absolute">
    <xdr:from>
      <xdr:col>0</xdr:col>
      <xdr:colOff>76200</xdr:colOff>
      <xdr:row>0</xdr:row>
      <xdr:rowOff>38100</xdr:rowOff>
    </xdr:from>
    <xdr:to>
      <xdr:col>2</xdr:col>
      <xdr:colOff>400850</xdr:colOff>
      <xdr:row>2</xdr:row>
      <xdr:rowOff>192900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7B326065-630B-4F50-9075-6B121304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67600" cy="612000"/>
        </a:xfrm>
        <a:prstGeom prst="rect">
          <a:avLst/>
        </a:prstGeom>
      </xdr:spPr>
    </xdr:pic>
    <xdr:clientData/>
  </xdr:twoCellAnchor>
  <xdr:twoCellAnchor editAs="absolute">
    <xdr:from>
      <xdr:col>2</xdr:col>
      <xdr:colOff>581025</xdr:colOff>
      <xdr:row>1</xdr:row>
      <xdr:rowOff>112275</xdr:rowOff>
    </xdr:from>
    <xdr:to>
      <xdr:col>4</xdr:col>
      <xdr:colOff>475725</xdr:colOff>
      <xdr:row>2</xdr:row>
      <xdr:rowOff>171675</xdr:rowOff>
    </xdr:to>
    <xdr:sp macro="" textlink="">
      <xdr:nvSpPr>
        <xdr:cNvPr id="20" name="Retângulo: Cantos Arredondados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435F96D-A5AC-4A85-BC00-046900B40466}"/>
            </a:ext>
          </a:extLst>
        </xdr:cNvPr>
        <xdr:cNvSpPr/>
      </xdr:nvSpPr>
      <xdr:spPr>
        <a:xfrm>
          <a:off x="1323975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tx1"/>
              </a:solidFill>
              <a:latin typeface="+mn-lt"/>
              <a:ea typeface="+mn-ea"/>
              <a:cs typeface="+mn-cs"/>
            </a:rPr>
            <a:t>LANÇAMENTOS</a:t>
          </a:r>
        </a:p>
      </xdr:txBody>
    </xdr:sp>
    <xdr:clientData/>
  </xdr:twoCellAnchor>
  <xdr:twoCellAnchor editAs="absolute">
    <xdr:from>
      <xdr:col>4</xdr:col>
      <xdr:colOff>552450</xdr:colOff>
      <xdr:row>1</xdr:row>
      <xdr:rowOff>112275</xdr:rowOff>
    </xdr:from>
    <xdr:to>
      <xdr:col>6</xdr:col>
      <xdr:colOff>447150</xdr:colOff>
      <xdr:row>2</xdr:row>
      <xdr:rowOff>171675</xdr:rowOff>
    </xdr:to>
    <xdr:sp macro="" textlink="">
      <xdr:nvSpPr>
        <xdr:cNvPr id="21" name="Retângulo: Cantos Arredondados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D9D301F-A08D-4738-9336-FB2481AB4CF9}"/>
            </a:ext>
          </a:extLst>
        </xdr:cNvPr>
        <xdr:cNvSpPr/>
      </xdr:nvSpPr>
      <xdr:spPr>
        <a:xfrm>
          <a:off x="2552700" y="340875"/>
          <a:ext cx="1152000" cy="288000"/>
        </a:xfrm>
        <a:prstGeom prst="roundRect">
          <a:avLst/>
        </a:prstGeom>
        <a:noFill/>
        <a:ln w="12700">
          <a:solidFill>
            <a:srgbClr val="10622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solidFill>
                <a:schemeClr val="tx1"/>
              </a:solidFill>
            </a:rPr>
            <a:t>FINANCEIRO</a:t>
          </a:r>
        </a:p>
      </xdr:txBody>
    </xdr:sp>
    <xdr:clientData/>
  </xdr:twoCellAnchor>
  <xdr:twoCellAnchor editAs="absolute">
    <xdr:from>
      <xdr:col>6</xdr:col>
      <xdr:colOff>523875</xdr:colOff>
      <xdr:row>1</xdr:row>
      <xdr:rowOff>112275</xdr:rowOff>
    </xdr:from>
    <xdr:to>
      <xdr:col>8</xdr:col>
      <xdr:colOff>418575</xdr:colOff>
      <xdr:row>2</xdr:row>
      <xdr:rowOff>171675</xdr:rowOff>
    </xdr:to>
    <xdr:sp macro="" textlink="">
      <xdr:nvSpPr>
        <xdr:cNvPr id="22" name="Retângulo: Cantos Arredondados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9E4BD0F-06BC-4C75-B7FF-CA948D214812}"/>
            </a:ext>
          </a:extLst>
        </xdr:cNvPr>
        <xdr:cNvSpPr/>
      </xdr:nvSpPr>
      <xdr:spPr>
        <a:xfrm>
          <a:off x="3781425" y="340875"/>
          <a:ext cx="1152000" cy="288000"/>
        </a:xfrm>
        <a:prstGeom prst="roundRect">
          <a:avLst/>
        </a:prstGeom>
        <a:solidFill>
          <a:srgbClr val="2D5EA9"/>
        </a:solidFill>
        <a:ln w="12700">
          <a:solidFill>
            <a:srgbClr val="10622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0">
              <a:solidFill>
                <a:schemeClr val="bg1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9ED424-9528-461F-8AAF-F0B3136169F4}" name="Tab_Lançamentos" displayName="Tab_Lançamentos" ref="B6:L30" totalsRowShown="0" headerRowDxfId="15" dataDxfId="14">
  <autoFilter ref="B6:L30" xr:uid="{C19ED424-9528-461F-8AAF-F0B3136169F4}"/>
  <tableColumns count="11">
    <tableColumn id="1" xr3:uid="{742A3D5B-61E8-41CD-A0FE-E3D1F38B9920}" name="DATA DO SERVIÇO" dataDxfId="13"/>
    <tableColumn id="2" xr3:uid="{43526147-C530-4CCA-8827-68DC9D3BA8F7}" name="INFORME O CLIENTE" dataDxfId="12"/>
    <tableColumn id="8" xr3:uid="{C398913F-7E79-48AA-9896-631564B27155}" name="Nº OS" dataDxfId="11"/>
    <tableColumn id="4" xr3:uid="{B97771EA-6847-4815-9AAC-E9E73B8A4C09}" name="RESUMO SERVIÇO" dataDxfId="10"/>
    <tableColumn id="3" xr3:uid="{C51C3754-11F0-43A4-9730-E404742C9B3B}" name="CUSTO PESSOAL" dataDxfId="9" dataCellStyle="Moeda"/>
    <tableColumn id="9" xr3:uid="{5AD63369-A843-47D8-84D8-9D226CA08D0A}" name="CUSTO MATERIAL" dataDxfId="8" dataCellStyle="Moeda"/>
    <tableColumn id="5" xr3:uid="{69B2D2C7-BA13-4164-B906-51CD4D8707EC}" name="CUSTO TOTAL" dataDxfId="7" dataCellStyle="Moeda">
      <calculatedColumnFormula>SUM(Tab_Lançamentos[[#This Row],[CUSTO PESSOAL]:[CUSTO MATERIAL]])</calculatedColumnFormula>
    </tableColumn>
    <tableColumn id="6" xr3:uid="{6962A10D-E9FA-4F93-831D-18D27D0061CB}" name="VALOR SERVIÇO" dataDxfId="6" dataCellStyle="Moeda"/>
    <tableColumn id="7" xr3:uid="{F44BC4AC-2839-4C27-8461-4B300C2F5D8E}" name="LUCRO" dataDxfId="5" dataCellStyle="Moeda">
      <calculatedColumnFormula>Tab_Lançamentos[[#This Row],[VALOR SERVIÇO]]-Tab_Lançamentos[[#This Row],[CUSTO TOTAL]]</calculatedColumnFormula>
    </tableColumn>
    <tableColumn id="10" xr3:uid="{1792417D-FD00-439F-AF5B-448D69D4A960}" name="AUX MÊS" dataDxfId="4" dataCellStyle="Moeda">
      <calculatedColumnFormula>IF(Tab_Lançamentos[[#This Row],[DATA DO SERVIÇO]]="","",TEXT(Tab_Lançamentos[[#This Row],[DATA DO SERVIÇO]],"MMM"))</calculatedColumnFormula>
    </tableColumn>
    <tableColumn id="11" xr3:uid="{DD35E751-A22A-4FC2-B45A-86BAF436B935}" name="AUX ANO" dataDxfId="3" dataCellStyle="Moeda">
      <calculatedColumnFormula>IF(Tab_Lançamentos[[#This Row],[DATA DO SERVIÇO]]="","",YEAR(Tab_Lançamentos[[#This Row],[DATA DO SERVIÇO]]))</calculatedColumn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123F6-EEF9-4343-92F9-E5484884F341}">
  <dimension ref="B4:N30"/>
  <sheetViews>
    <sheetView showGridLines="0" tabSelected="1" workbookViewId="0">
      <pane ySplit="6" topLeftCell="A7" activePane="bottomLeft" state="frozen"/>
      <selection pane="bottomLeft" sqref="A1:XFD1048576"/>
    </sheetView>
  </sheetViews>
  <sheetFormatPr defaultRowHeight="18" customHeight="1" x14ac:dyDescent="0.25"/>
  <cols>
    <col min="1" max="1" width="1.7109375" style="1" customWidth="1"/>
    <col min="2" max="2" width="13.85546875" style="1" customWidth="1"/>
    <col min="3" max="3" width="32.42578125" style="1" customWidth="1"/>
    <col min="4" max="4" width="16.42578125" style="1" customWidth="1"/>
    <col min="5" max="5" width="46.140625" style="1" customWidth="1"/>
    <col min="6" max="10" width="19.5703125" style="1" customWidth="1"/>
    <col min="11" max="11" width="12.5703125" style="1" customWidth="1"/>
    <col min="12" max="12" width="13" style="1" customWidth="1"/>
    <col min="13" max="16384" width="9.140625" style="1"/>
  </cols>
  <sheetData>
    <row r="4" spans="2:14" s="12" customFormat="1" ht="21.95" customHeight="1" thickBot="1" x14ac:dyDescent="0.3">
      <c r="B4" s="11" t="s">
        <v>40</v>
      </c>
    </row>
    <row r="5" spans="2:14" ht="8.1" customHeight="1" thickTop="1" x14ac:dyDescent="0.25"/>
    <row r="6" spans="2:14" ht="30" customHeight="1" x14ac:dyDescent="0.25">
      <c r="B6" s="10" t="s">
        <v>26</v>
      </c>
      <c r="C6" s="10" t="s">
        <v>27</v>
      </c>
      <c r="D6" s="10" t="s">
        <v>2</v>
      </c>
      <c r="E6" s="10" t="s">
        <v>3</v>
      </c>
      <c r="F6" s="10" t="s">
        <v>4</v>
      </c>
      <c r="G6" s="10" t="s">
        <v>5</v>
      </c>
      <c r="H6" s="14" t="s">
        <v>6</v>
      </c>
      <c r="I6" s="10" t="s">
        <v>0</v>
      </c>
      <c r="J6" s="14" t="s">
        <v>1</v>
      </c>
      <c r="K6" s="14" t="s">
        <v>7</v>
      </c>
      <c r="L6" s="14" t="s">
        <v>8</v>
      </c>
    </row>
    <row r="7" spans="2:14" ht="18" customHeight="1" x14ac:dyDescent="0.25">
      <c r="B7" s="2">
        <v>46039</v>
      </c>
      <c r="C7" s="3" t="s">
        <v>33</v>
      </c>
      <c r="D7" s="4">
        <v>1000</v>
      </c>
      <c r="E7" s="3" t="s">
        <v>28</v>
      </c>
      <c r="F7" s="5">
        <v>147.34</v>
      </c>
      <c r="G7" s="5">
        <v>562.92999999999995</v>
      </c>
      <c r="H7" s="13">
        <f>SUM(Tab_Lançamentos[[#This Row],[CUSTO PESSOAL]:[CUSTO MATERIAL]])</f>
        <v>710.27</v>
      </c>
      <c r="I7" s="5">
        <v>1245.19</v>
      </c>
      <c r="J7" s="13">
        <f>Tab_Lançamentos[[#This Row],[VALOR SERVIÇO]]-Tab_Lançamentos[[#This Row],[CUSTO TOTAL]]</f>
        <v>534.92000000000007</v>
      </c>
      <c r="K7" s="15" t="str">
        <f>IF(Tab_Lançamentos[[#This Row],[DATA DO SERVIÇO]]="","",TEXT(Tab_Lançamentos[[#This Row],[DATA DO SERVIÇO]],"MMM"))</f>
        <v>jan</v>
      </c>
      <c r="L7" s="15">
        <f>IF(Tab_Lançamentos[[#This Row],[DATA DO SERVIÇO]]="","",YEAR(Tab_Lançamentos[[#This Row],[DATA DO SERVIÇO]]))</f>
        <v>2026</v>
      </c>
      <c r="N7" s="16"/>
    </row>
    <row r="8" spans="2:14" ht="18" customHeight="1" x14ac:dyDescent="0.25">
      <c r="B8" s="2">
        <v>46041</v>
      </c>
      <c r="C8" s="3" t="s">
        <v>34</v>
      </c>
      <c r="D8" s="4">
        <v>1001</v>
      </c>
      <c r="E8" s="3" t="s">
        <v>29</v>
      </c>
      <c r="F8" s="5">
        <v>234.42</v>
      </c>
      <c r="G8" s="5">
        <v>367.57</v>
      </c>
      <c r="H8" s="13">
        <f>SUM(Tab_Lançamentos[[#This Row],[CUSTO PESSOAL]:[CUSTO MATERIAL]])</f>
        <v>601.99</v>
      </c>
      <c r="I8" s="5">
        <v>905.19</v>
      </c>
      <c r="J8" s="13">
        <f>Tab_Lançamentos[[#This Row],[VALOR SERVIÇO]]-Tab_Lançamentos[[#This Row],[CUSTO TOTAL]]</f>
        <v>303.20000000000005</v>
      </c>
      <c r="K8" s="15" t="str">
        <f>IF(Tab_Lançamentos[[#This Row],[DATA DO SERVIÇO]]="","",TEXT(Tab_Lançamentos[[#This Row],[DATA DO SERVIÇO]],"MMM"))</f>
        <v>jan</v>
      </c>
      <c r="L8" s="15">
        <f>IF(Tab_Lançamentos[[#This Row],[DATA DO SERVIÇO]]="","",YEAR(Tab_Lançamentos[[#This Row],[DATA DO SERVIÇO]]))</f>
        <v>2026</v>
      </c>
      <c r="N8" s="16"/>
    </row>
    <row r="9" spans="2:14" ht="18" customHeight="1" x14ac:dyDescent="0.25">
      <c r="B9" s="2">
        <v>46064</v>
      </c>
      <c r="C9" s="3" t="s">
        <v>36</v>
      </c>
      <c r="D9" s="4">
        <v>1009</v>
      </c>
      <c r="E9" s="3" t="s">
        <v>28</v>
      </c>
      <c r="F9" s="5">
        <v>170.49</v>
      </c>
      <c r="G9" s="5">
        <v>503.21</v>
      </c>
      <c r="H9" s="13">
        <f>SUM(Tab_Lançamentos[[#This Row],[CUSTO PESSOAL]:[CUSTO MATERIAL]])</f>
        <v>673.7</v>
      </c>
      <c r="I9" s="5">
        <v>1246.99</v>
      </c>
      <c r="J9" s="13">
        <f>Tab_Lançamentos[[#This Row],[VALOR SERVIÇO]]-Tab_Lançamentos[[#This Row],[CUSTO TOTAL]]</f>
        <v>573.29</v>
      </c>
      <c r="K9" s="15" t="str">
        <f>IF(Tab_Lançamentos[[#This Row],[DATA DO SERVIÇO]]="","",TEXT(Tab_Lançamentos[[#This Row],[DATA DO SERVIÇO]],"MMM"))</f>
        <v>fev</v>
      </c>
      <c r="L9" s="15">
        <f>IF(Tab_Lançamentos[[#This Row],[DATA DO SERVIÇO]]="","",YEAR(Tab_Lançamentos[[#This Row],[DATA DO SERVIÇO]]))</f>
        <v>2026</v>
      </c>
    </row>
    <row r="10" spans="2:14" ht="18" customHeight="1" x14ac:dyDescent="0.25">
      <c r="B10" s="2">
        <v>46067</v>
      </c>
      <c r="C10" s="3" t="s">
        <v>35</v>
      </c>
      <c r="D10" s="4">
        <v>1011</v>
      </c>
      <c r="E10" s="3" t="s">
        <v>32</v>
      </c>
      <c r="F10" s="5">
        <v>127.3</v>
      </c>
      <c r="G10" s="5">
        <v>65</v>
      </c>
      <c r="H10" s="13">
        <f>SUM(Tab_Lançamentos[[#This Row],[CUSTO PESSOAL]:[CUSTO MATERIAL]])</f>
        <v>192.3</v>
      </c>
      <c r="I10" s="5">
        <v>771.2</v>
      </c>
      <c r="J10" s="13">
        <f>Tab_Lançamentos[[#This Row],[VALOR SERVIÇO]]-Tab_Lançamentos[[#This Row],[CUSTO TOTAL]]</f>
        <v>578.90000000000009</v>
      </c>
      <c r="K10" s="15" t="str">
        <f>IF(Tab_Lançamentos[[#This Row],[DATA DO SERVIÇO]]="","",TEXT(Tab_Lançamentos[[#This Row],[DATA DO SERVIÇO]],"MMM"))</f>
        <v>fev</v>
      </c>
      <c r="L10" s="15">
        <f>IF(Tab_Lançamentos[[#This Row],[DATA DO SERVIÇO]]="","",YEAR(Tab_Lançamentos[[#This Row],[DATA DO SERVIÇO]]))</f>
        <v>2026</v>
      </c>
    </row>
    <row r="11" spans="2:14" ht="18" customHeight="1" x14ac:dyDescent="0.25">
      <c r="B11" s="2">
        <v>46107</v>
      </c>
      <c r="C11" s="3" t="s">
        <v>33</v>
      </c>
      <c r="D11" s="4">
        <v>1017</v>
      </c>
      <c r="E11" s="3" t="s">
        <v>31</v>
      </c>
      <c r="F11" s="5">
        <v>708.98</v>
      </c>
      <c r="G11" s="5">
        <v>81.38</v>
      </c>
      <c r="H11" s="13">
        <f>SUM(Tab_Lançamentos[[#This Row],[CUSTO PESSOAL]:[CUSTO MATERIAL]])</f>
        <v>790.36</v>
      </c>
      <c r="I11" s="5">
        <v>1562.32</v>
      </c>
      <c r="J11" s="13">
        <f>Tab_Lançamentos[[#This Row],[VALOR SERVIÇO]]-Tab_Lançamentos[[#This Row],[CUSTO TOTAL]]</f>
        <v>771.95999999999992</v>
      </c>
      <c r="K11" s="15" t="str">
        <f>IF(Tab_Lançamentos[[#This Row],[DATA DO SERVIÇO]]="","",TEXT(Tab_Lançamentos[[#This Row],[DATA DO SERVIÇO]],"MMM"))</f>
        <v>mar</v>
      </c>
      <c r="L11" s="15">
        <f>IF(Tab_Lançamentos[[#This Row],[DATA DO SERVIÇO]]="","",YEAR(Tab_Lançamentos[[#This Row],[DATA DO SERVIÇO]]))</f>
        <v>2026</v>
      </c>
    </row>
    <row r="12" spans="2:14" ht="18" customHeight="1" x14ac:dyDescent="0.25">
      <c r="B12" s="2">
        <v>46109</v>
      </c>
      <c r="C12" s="3" t="s">
        <v>35</v>
      </c>
      <c r="D12" s="4">
        <v>1018</v>
      </c>
      <c r="E12" s="3" t="s">
        <v>29</v>
      </c>
      <c r="F12" s="5">
        <v>183.57</v>
      </c>
      <c r="G12" s="5">
        <v>410.98</v>
      </c>
      <c r="H12" s="13">
        <f>SUM(Tab_Lançamentos[[#This Row],[CUSTO PESSOAL]:[CUSTO MATERIAL]])</f>
        <v>594.54999999999995</v>
      </c>
      <c r="I12" s="5">
        <v>1005.81</v>
      </c>
      <c r="J12" s="13">
        <f>Tab_Lançamentos[[#This Row],[VALOR SERVIÇO]]-Tab_Lançamentos[[#This Row],[CUSTO TOTAL]]</f>
        <v>411.26</v>
      </c>
      <c r="K12" s="15" t="str">
        <f>IF(Tab_Lançamentos[[#This Row],[DATA DO SERVIÇO]]="","",TEXT(Tab_Lançamentos[[#This Row],[DATA DO SERVIÇO]],"MMM"))</f>
        <v>mar</v>
      </c>
      <c r="L12" s="15">
        <f>IF(Tab_Lançamentos[[#This Row],[DATA DO SERVIÇO]]="","",YEAR(Tab_Lançamentos[[#This Row],[DATA DO SERVIÇO]]))</f>
        <v>2026</v>
      </c>
    </row>
    <row r="13" spans="2:14" ht="18" customHeight="1" x14ac:dyDescent="0.25">
      <c r="B13" s="2">
        <v>46113</v>
      </c>
      <c r="C13" s="3" t="s">
        <v>37</v>
      </c>
      <c r="D13" s="4">
        <v>1019</v>
      </c>
      <c r="E13" s="3" t="s">
        <v>31</v>
      </c>
      <c r="F13" s="5">
        <v>287.37</v>
      </c>
      <c r="G13" s="5">
        <v>565.5</v>
      </c>
      <c r="H13" s="13">
        <f>SUM(Tab_Lançamentos[[#This Row],[CUSTO PESSOAL]:[CUSTO MATERIAL]])</f>
        <v>852.87</v>
      </c>
      <c r="I13" s="5">
        <v>1373.41</v>
      </c>
      <c r="J13" s="13">
        <f>Tab_Lançamentos[[#This Row],[VALOR SERVIÇO]]-Tab_Lançamentos[[#This Row],[CUSTO TOTAL]]</f>
        <v>520.54000000000008</v>
      </c>
      <c r="K13" s="15" t="str">
        <f>IF(Tab_Lançamentos[[#This Row],[DATA DO SERVIÇO]]="","",TEXT(Tab_Lançamentos[[#This Row],[DATA DO SERVIÇO]],"MMM"))</f>
        <v>abr</v>
      </c>
      <c r="L13" s="15">
        <f>IF(Tab_Lançamentos[[#This Row],[DATA DO SERVIÇO]]="","",YEAR(Tab_Lançamentos[[#This Row],[DATA DO SERVIÇO]]))</f>
        <v>2026</v>
      </c>
    </row>
    <row r="14" spans="2:14" ht="18" customHeight="1" x14ac:dyDescent="0.25">
      <c r="B14" s="2">
        <v>46123</v>
      </c>
      <c r="C14" s="3" t="s">
        <v>33</v>
      </c>
      <c r="D14" s="4">
        <v>1020</v>
      </c>
      <c r="E14" s="3" t="s">
        <v>32</v>
      </c>
      <c r="F14" s="5">
        <v>120.75</v>
      </c>
      <c r="G14" s="5">
        <v>129.96</v>
      </c>
      <c r="H14" s="13">
        <f>SUM(Tab_Lançamentos[[#This Row],[CUSTO PESSOAL]:[CUSTO MATERIAL]])</f>
        <v>250.71</v>
      </c>
      <c r="I14" s="5">
        <v>390.67</v>
      </c>
      <c r="J14" s="13">
        <f>Tab_Lançamentos[[#This Row],[VALOR SERVIÇO]]-Tab_Lançamentos[[#This Row],[CUSTO TOTAL]]</f>
        <v>139.96</v>
      </c>
      <c r="K14" s="15" t="str">
        <f>IF(Tab_Lançamentos[[#This Row],[DATA DO SERVIÇO]]="","",TEXT(Tab_Lançamentos[[#This Row],[DATA DO SERVIÇO]],"MMM"))</f>
        <v>abr</v>
      </c>
      <c r="L14" s="15">
        <f>IF(Tab_Lançamentos[[#This Row],[DATA DO SERVIÇO]]="","",YEAR(Tab_Lançamentos[[#This Row],[DATA DO SERVIÇO]]))</f>
        <v>2026</v>
      </c>
    </row>
    <row r="15" spans="2:14" ht="18" customHeight="1" x14ac:dyDescent="0.25">
      <c r="B15" s="2">
        <v>46147</v>
      </c>
      <c r="C15" s="3" t="s">
        <v>38</v>
      </c>
      <c r="D15" s="4">
        <v>1026</v>
      </c>
      <c r="E15" s="3" t="s">
        <v>28</v>
      </c>
      <c r="F15" s="5">
        <v>344.93</v>
      </c>
      <c r="G15" s="5">
        <v>449.26</v>
      </c>
      <c r="H15" s="13">
        <f>SUM(Tab_Lançamentos[[#This Row],[CUSTO PESSOAL]:[CUSTO MATERIAL]])</f>
        <v>794.19</v>
      </c>
      <c r="I15" s="5">
        <v>1271.52</v>
      </c>
      <c r="J15" s="13">
        <f>Tab_Lançamentos[[#This Row],[VALOR SERVIÇO]]-Tab_Lançamentos[[#This Row],[CUSTO TOTAL]]</f>
        <v>477.32999999999993</v>
      </c>
      <c r="K15" s="15" t="str">
        <f>IF(Tab_Lançamentos[[#This Row],[DATA DO SERVIÇO]]="","",TEXT(Tab_Lançamentos[[#This Row],[DATA DO SERVIÇO]],"MMM"))</f>
        <v>mai</v>
      </c>
      <c r="L15" s="15">
        <f>IF(Tab_Lançamentos[[#This Row],[DATA DO SERVIÇO]]="","",YEAR(Tab_Lançamentos[[#This Row],[DATA DO SERVIÇO]]))</f>
        <v>2026</v>
      </c>
      <c r="M15"/>
      <c r="N15"/>
    </row>
    <row r="16" spans="2:14" ht="18" customHeight="1" x14ac:dyDescent="0.25">
      <c r="B16" s="2">
        <v>46155</v>
      </c>
      <c r="C16" s="3" t="s">
        <v>34</v>
      </c>
      <c r="D16" s="4">
        <v>1027</v>
      </c>
      <c r="E16" s="3" t="s">
        <v>32</v>
      </c>
      <c r="F16" s="5">
        <v>675.61</v>
      </c>
      <c r="G16" s="5">
        <v>188.53</v>
      </c>
      <c r="H16" s="13">
        <f>SUM(Tab_Lançamentos[[#This Row],[CUSTO PESSOAL]:[CUSTO MATERIAL]])</f>
        <v>864.14</v>
      </c>
      <c r="I16" s="5">
        <v>1633.9</v>
      </c>
      <c r="J16" s="13">
        <f>Tab_Lançamentos[[#This Row],[VALOR SERVIÇO]]-Tab_Lançamentos[[#This Row],[CUSTO TOTAL]]</f>
        <v>769.7600000000001</v>
      </c>
      <c r="K16" s="15" t="str">
        <f>IF(Tab_Lançamentos[[#This Row],[DATA DO SERVIÇO]]="","",TEXT(Tab_Lançamentos[[#This Row],[DATA DO SERVIÇO]],"MMM"))</f>
        <v>mai</v>
      </c>
      <c r="L16" s="15">
        <f>IF(Tab_Lançamentos[[#This Row],[DATA DO SERVIÇO]]="","",YEAR(Tab_Lançamentos[[#This Row],[DATA DO SERVIÇO]]))</f>
        <v>2026</v>
      </c>
      <c r="M16"/>
      <c r="N16"/>
    </row>
    <row r="17" spans="2:14" ht="18" customHeight="1" x14ac:dyDescent="0.25">
      <c r="B17" s="2">
        <v>46194</v>
      </c>
      <c r="C17" s="3" t="s">
        <v>34</v>
      </c>
      <c r="D17" s="4">
        <v>1038</v>
      </c>
      <c r="E17" s="3" t="s">
        <v>30</v>
      </c>
      <c r="F17" s="5">
        <v>647.07000000000005</v>
      </c>
      <c r="G17" s="5">
        <v>267.98</v>
      </c>
      <c r="H17" s="13">
        <f>SUM(Tab_Lançamentos[[#This Row],[CUSTO PESSOAL]:[CUSTO MATERIAL]])</f>
        <v>915.05000000000007</v>
      </c>
      <c r="I17" s="5">
        <v>1254.19</v>
      </c>
      <c r="J17" s="13">
        <f>Tab_Lançamentos[[#This Row],[VALOR SERVIÇO]]-Tab_Lançamentos[[#This Row],[CUSTO TOTAL]]</f>
        <v>339.14</v>
      </c>
      <c r="K17" s="15" t="str">
        <f>IF(Tab_Lançamentos[[#This Row],[DATA DO SERVIÇO]]="","",TEXT(Tab_Lançamentos[[#This Row],[DATA DO SERVIÇO]],"MMM"))</f>
        <v>jun</v>
      </c>
      <c r="L17" s="15">
        <f>IF(Tab_Lançamentos[[#This Row],[DATA DO SERVIÇO]]="","",YEAR(Tab_Lançamentos[[#This Row],[DATA DO SERVIÇO]]))</f>
        <v>2026</v>
      </c>
      <c r="M17"/>
      <c r="N17"/>
    </row>
    <row r="18" spans="2:14" ht="18" customHeight="1" x14ac:dyDescent="0.25">
      <c r="B18" s="2">
        <v>46197</v>
      </c>
      <c r="C18" s="3" t="s">
        <v>36</v>
      </c>
      <c r="D18" s="4">
        <v>1039</v>
      </c>
      <c r="E18" s="3" t="s">
        <v>30</v>
      </c>
      <c r="F18" s="5">
        <v>762.09</v>
      </c>
      <c r="G18" s="5">
        <v>581.6</v>
      </c>
      <c r="H18" s="13">
        <f>SUM(Tab_Lançamentos[[#This Row],[CUSTO PESSOAL]:[CUSTO MATERIAL]])</f>
        <v>1343.69</v>
      </c>
      <c r="I18" s="5">
        <v>2187.41</v>
      </c>
      <c r="J18" s="13">
        <f>Tab_Lançamentos[[#This Row],[VALOR SERVIÇO]]-Tab_Lançamentos[[#This Row],[CUSTO TOTAL]]</f>
        <v>843.7199999999998</v>
      </c>
      <c r="K18" s="15" t="str">
        <f>IF(Tab_Lançamentos[[#This Row],[DATA DO SERVIÇO]]="","",TEXT(Tab_Lançamentos[[#This Row],[DATA DO SERVIÇO]],"MMM"))</f>
        <v>jun</v>
      </c>
      <c r="L18" s="15">
        <f>IF(Tab_Lançamentos[[#This Row],[DATA DO SERVIÇO]]="","",YEAR(Tab_Lançamentos[[#This Row],[DATA DO SERVIÇO]]))</f>
        <v>2026</v>
      </c>
      <c r="M18"/>
      <c r="N18"/>
    </row>
    <row r="19" spans="2:14" ht="18" customHeight="1" x14ac:dyDescent="0.25">
      <c r="B19" s="2">
        <v>46228</v>
      </c>
      <c r="C19" s="3" t="s">
        <v>33</v>
      </c>
      <c r="D19" s="4">
        <v>1046</v>
      </c>
      <c r="E19" s="3" t="s">
        <v>30</v>
      </c>
      <c r="F19" s="5">
        <v>227.13</v>
      </c>
      <c r="G19" s="5">
        <v>435.51</v>
      </c>
      <c r="H19" s="13">
        <f>SUM(Tab_Lançamentos[[#This Row],[CUSTO PESSOAL]:[CUSTO MATERIAL]])</f>
        <v>662.64</v>
      </c>
      <c r="I19" s="5">
        <v>1179.18</v>
      </c>
      <c r="J19" s="13">
        <f>Tab_Lançamentos[[#This Row],[VALOR SERVIÇO]]-Tab_Lançamentos[[#This Row],[CUSTO TOTAL]]</f>
        <v>516.54000000000008</v>
      </c>
      <c r="K19" s="15" t="str">
        <f>IF(Tab_Lançamentos[[#This Row],[DATA DO SERVIÇO]]="","",TEXT(Tab_Lançamentos[[#This Row],[DATA DO SERVIÇO]],"MMM"))</f>
        <v>jul</v>
      </c>
      <c r="L19" s="15">
        <f>IF(Tab_Lançamentos[[#This Row],[DATA DO SERVIÇO]]="","",YEAR(Tab_Lançamentos[[#This Row],[DATA DO SERVIÇO]]))</f>
        <v>2026</v>
      </c>
      <c r="M19"/>
      <c r="N19"/>
    </row>
    <row r="20" spans="2:14" ht="18" customHeight="1" x14ac:dyDescent="0.25">
      <c r="B20" s="2">
        <v>46229</v>
      </c>
      <c r="C20" s="3" t="s">
        <v>36</v>
      </c>
      <c r="D20" s="4">
        <v>1047</v>
      </c>
      <c r="E20" s="3" t="s">
        <v>32</v>
      </c>
      <c r="F20" s="5">
        <v>138.28</v>
      </c>
      <c r="G20" s="5">
        <v>57.94</v>
      </c>
      <c r="H20" s="13">
        <f>SUM(Tab_Lançamentos[[#This Row],[CUSTO PESSOAL]:[CUSTO MATERIAL]])</f>
        <v>196.22</v>
      </c>
      <c r="I20" s="5">
        <v>332.17</v>
      </c>
      <c r="J20" s="13">
        <f>Tab_Lançamentos[[#This Row],[VALOR SERVIÇO]]-Tab_Lançamentos[[#This Row],[CUSTO TOTAL]]</f>
        <v>135.95000000000002</v>
      </c>
      <c r="K20" s="15" t="str">
        <f>IF(Tab_Lançamentos[[#This Row],[DATA DO SERVIÇO]]="","",TEXT(Tab_Lançamentos[[#This Row],[DATA DO SERVIÇO]],"MMM"))</f>
        <v>jul</v>
      </c>
      <c r="L20" s="15">
        <f>IF(Tab_Lançamentos[[#This Row],[DATA DO SERVIÇO]]="","",YEAR(Tab_Lançamentos[[#This Row],[DATA DO SERVIÇO]]))</f>
        <v>2026</v>
      </c>
      <c r="M20"/>
      <c r="N20"/>
    </row>
    <row r="21" spans="2:14" ht="18" customHeight="1" x14ac:dyDescent="0.25">
      <c r="B21" s="2">
        <v>46254</v>
      </c>
      <c r="C21" s="3" t="s">
        <v>33</v>
      </c>
      <c r="D21" s="4">
        <v>1052</v>
      </c>
      <c r="E21" s="3" t="s">
        <v>28</v>
      </c>
      <c r="F21" s="5">
        <v>770.81</v>
      </c>
      <c r="G21" s="5">
        <v>230.1</v>
      </c>
      <c r="H21" s="13">
        <f>SUM(Tab_Lançamentos[[#This Row],[CUSTO PESSOAL]:[CUSTO MATERIAL]])</f>
        <v>1000.91</v>
      </c>
      <c r="I21" s="5">
        <v>1609.63</v>
      </c>
      <c r="J21" s="13">
        <f>Tab_Lançamentos[[#This Row],[VALOR SERVIÇO]]-Tab_Lançamentos[[#This Row],[CUSTO TOTAL]]</f>
        <v>608.72000000000014</v>
      </c>
      <c r="K21" s="15" t="str">
        <f>IF(Tab_Lançamentos[[#This Row],[DATA DO SERVIÇO]]="","",TEXT(Tab_Lançamentos[[#This Row],[DATA DO SERVIÇO]],"MMM"))</f>
        <v>ago</v>
      </c>
      <c r="L21" s="15">
        <f>IF(Tab_Lançamentos[[#This Row],[DATA DO SERVIÇO]]="","",YEAR(Tab_Lançamentos[[#This Row],[DATA DO SERVIÇO]]))</f>
        <v>2026</v>
      </c>
      <c r="M21"/>
      <c r="N21"/>
    </row>
    <row r="22" spans="2:14" ht="18" customHeight="1" x14ac:dyDescent="0.25">
      <c r="B22" s="2">
        <v>46256</v>
      </c>
      <c r="C22" s="3" t="s">
        <v>33</v>
      </c>
      <c r="D22" s="4">
        <v>1053</v>
      </c>
      <c r="E22" s="3" t="s">
        <v>28</v>
      </c>
      <c r="F22" s="5">
        <v>638.77</v>
      </c>
      <c r="G22" s="5">
        <v>594.41</v>
      </c>
      <c r="H22" s="13">
        <f>SUM(Tab_Lançamentos[[#This Row],[CUSTO PESSOAL]:[CUSTO MATERIAL]])</f>
        <v>1233.1799999999998</v>
      </c>
      <c r="I22" s="5">
        <v>1856.01</v>
      </c>
      <c r="J22" s="13">
        <f>Tab_Lançamentos[[#This Row],[VALOR SERVIÇO]]-Tab_Lançamentos[[#This Row],[CUSTO TOTAL]]</f>
        <v>622.83000000000015</v>
      </c>
      <c r="K22" s="15" t="str">
        <f>IF(Tab_Lançamentos[[#This Row],[DATA DO SERVIÇO]]="","",TEXT(Tab_Lançamentos[[#This Row],[DATA DO SERVIÇO]],"MMM"))</f>
        <v>ago</v>
      </c>
      <c r="L22" s="15">
        <f>IF(Tab_Lançamentos[[#This Row],[DATA DO SERVIÇO]]="","",YEAR(Tab_Lançamentos[[#This Row],[DATA DO SERVIÇO]]))</f>
        <v>2026</v>
      </c>
      <c r="M22"/>
      <c r="N22"/>
    </row>
    <row r="23" spans="2:14" ht="18" customHeight="1" x14ac:dyDescent="0.25">
      <c r="B23" s="2">
        <v>46267</v>
      </c>
      <c r="C23" s="3" t="s">
        <v>36</v>
      </c>
      <c r="D23" s="4">
        <v>1054</v>
      </c>
      <c r="E23" s="3" t="s">
        <v>32</v>
      </c>
      <c r="F23" s="5">
        <v>465.01</v>
      </c>
      <c r="G23" s="5">
        <v>382.93</v>
      </c>
      <c r="H23" s="13">
        <f>SUM(Tab_Lançamentos[[#This Row],[CUSTO PESSOAL]:[CUSTO MATERIAL]])</f>
        <v>847.94</v>
      </c>
      <c r="I23" s="5">
        <v>1669.15</v>
      </c>
      <c r="J23" s="13">
        <f>Tab_Lançamentos[[#This Row],[VALOR SERVIÇO]]-Tab_Lançamentos[[#This Row],[CUSTO TOTAL]]</f>
        <v>821.21</v>
      </c>
      <c r="K23" s="15" t="str">
        <f>IF(Tab_Lançamentos[[#This Row],[DATA DO SERVIÇO]]="","",TEXT(Tab_Lançamentos[[#This Row],[DATA DO SERVIÇO]],"MMM"))</f>
        <v>set</v>
      </c>
      <c r="L23" s="15">
        <f>IF(Tab_Lançamentos[[#This Row],[DATA DO SERVIÇO]]="","",YEAR(Tab_Lançamentos[[#This Row],[DATA DO SERVIÇO]]))</f>
        <v>2026</v>
      </c>
      <c r="M23"/>
      <c r="N23"/>
    </row>
    <row r="24" spans="2:14" ht="18" customHeight="1" x14ac:dyDescent="0.25">
      <c r="B24" s="2">
        <v>46275</v>
      </c>
      <c r="C24" s="3" t="s">
        <v>35</v>
      </c>
      <c r="D24" s="4">
        <v>1056</v>
      </c>
      <c r="E24" s="3" t="s">
        <v>31</v>
      </c>
      <c r="F24" s="5">
        <v>124.16</v>
      </c>
      <c r="G24" s="5">
        <v>245.92</v>
      </c>
      <c r="H24" s="13">
        <f>SUM(Tab_Lançamentos[[#This Row],[CUSTO PESSOAL]:[CUSTO MATERIAL]])</f>
        <v>370.08</v>
      </c>
      <c r="I24" s="5">
        <v>632.70000000000005</v>
      </c>
      <c r="J24" s="13">
        <f>Tab_Lançamentos[[#This Row],[VALOR SERVIÇO]]-Tab_Lançamentos[[#This Row],[CUSTO TOTAL]]</f>
        <v>262.62000000000006</v>
      </c>
      <c r="K24" s="15" t="str">
        <f>IF(Tab_Lançamentos[[#This Row],[DATA DO SERVIÇO]]="","",TEXT(Tab_Lançamentos[[#This Row],[DATA DO SERVIÇO]],"MMM"))</f>
        <v>set</v>
      </c>
      <c r="L24" s="15">
        <f>IF(Tab_Lançamentos[[#This Row],[DATA DO SERVIÇO]]="","",YEAR(Tab_Lançamentos[[#This Row],[DATA DO SERVIÇO]]))</f>
        <v>2026</v>
      </c>
      <c r="M24"/>
      <c r="N24"/>
    </row>
    <row r="25" spans="2:14" ht="18" customHeight="1" x14ac:dyDescent="0.25">
      <c r="B25" s="2">
        <v>46318</v>
      </c>
      <c r="C25" s="3" t="s">
        <v>38</v>
      </c>
      <c r="D25" s="4">
        <v>1067</v>
      </c>
      <c r="E25" s="3" t="s">
        <v>31</v>
      </c>
      <c r="F25" s="5">
        <v>411.83</v>
      </c>
      <c r="G25" s="5">
        <v>384.51</v>
      </c>
      <c r="H25" s="13">
        <f>SUM(Tab_Lançamentos[[#This Row],[CUSTO PESSOAL]:[CUSTO MATERIAL]])</f>
        <v>796.33999999999992</v>
      </c>
      <c r="I25" s="5">
        <v>1365.59</v>
      </c>
      <c r="J25" s="13">
        <f>Tab_Lançamentos[[#This Row],[VALOR SERVIÇO]]-Tab_Lançamentos[[#This Row],[CUSTO TOTAL]]</f>
        <v>569.25</v>
      </c>
      <c r="K25" s="15" t="str">
        <f>IF(Tab_Lançamentos[[#This Row],[DATA DO SERVIÇO]]="","",TEXT(Tab_Lançamentos[[#This Row],[DATA DO SERVIÇO]],"MMM"))</f>
        <v>out</v>
      </c>
      <c r="L25" s="15">
        <f>IF(Tab_Lançamentos[[#This Row],[DATA DO SERVIÇO]]="","",YEAR(Tab_Lançamentos[[#This Row],[DATA DO SERVIÇO]]))</f>
        <v>2026</v>
      </c>
      <c r="M25"/>
      <c r="N25"/>
    </row>
    <row r="26" spans="2:14" ht="18" customHeight="1" x14ac:dyDescent="0.25">
      <c r="B26" s="2">
        <v>46322</v>
      </c>
      <c r="C26" s="3" t="s">
        <v>33</v>
      </c>
      <c r="D26" s="4">
        <v>1068</v>
      </c>
      <c r="E26" s="3" t="s">
        <v>31</v>
      </c>
      <c r="F26" s="5">
        <v>539.97</v>
      </c>
      <c r="G26" s="5">
        <v>455.94</v>
      </c>
      <c r="H26" s="13">
        <f>SUM(Tab_Lançamentos[[#This Row],[CUSTO PESSOAL]:[CUSTO MATERIAL]])</f>
        <v>995.91000000000008</v>
      </c>
      <c r="I26" s="5">
        <v>1360.37</v>
      </c>
      <c r="J26" s="13">
        <f>Tab_Lançamentos[[#This Row],[VALOR SERVIÇO]]-Tab_Lançamentos[[#This Row],[CUSTO TOTAL]]</f>
        <v>364.45999999999981</v>
      </c>
      <c r="K26" s="15" t="str">
        <f>IF(Tab_Lançamentos[[#This Row],[DATA DO SERVIÇO]]="","",TEXT(Tab_Lançamentos[[#This Row],[DATA DO SERVIÇO]],"MMM"))</f>
        <v>out</v>
      </c>
      <c r="L26" s="15">
        <f>IF(Tab_Lançamentos[[#This Row],[DATA DO SERVIÇO]]="","",YEAR(Tab_Lançamentos[[#This Row],[DATA DO SERVIÇO]]))</f>
        <v>2026</v>
      </c>
      <c r="M26"/>
      <c r="N26"/>
    </row>
    <row r="27" spans="2:14" ht="18" customHeight="1" x14ac:dyDescent="0.25">
      <c r="B27" s="2">
        <v>46335</v>
      </c>
      <c r="C27" s="3" t="s">
        <v>34</v>
      </c>
      <c r="D27" s="4">
        <v>1072</v>
      </c>
      <c r="E27" s="3" t="s">
        <v>29</v>
      </c>
      <c r="F27" s="5">
        <v>249.49</v>
      </c>
      <c r="G27" s="5">
        <v>304.95</v>
      </c>
      <c r="H27" s="13">
        <f>SUM(Tab_Lançamentos[[#This Row],[CUSTO PESSOAL]:[CUSTO MATERIAL]])</f>
        <v>554.44000000000005</v>
      </c>
      <c r="I27" s="5">
        <v>732.92</v>
      </c>
      <c r="J27" s="13">
        <f>Tab_Lançamentos[[#This Row],[VALOR SERVIÇO]]-Tab_Lançamentos[[#This Row],[CUSTO TOTAL]]</f>
        <v>178.4799999999999</v>
      </c>
      <c r="K27" s="15" t="str">
        <f>IF(Tab_Lançamentos[[#This Row],[DATA DO SERVIÇO]]="","",TEXT(Tab_Lançamentos[[#This Row],[DATA DO SERVIÇO]],"MMM"))</f>
        <v>nov</v>
      </c>
      <c r="L27" s="15">
        <f>IF(Tab_Lançamentos[[#This Row],[DATA DO SERVIÇO]]="","",YEAR(Tab_Lançamentos[[#This Row],[DATA DO SERVIÇO]]))</f>
        <v>2026</v>
      </c>
      <c r="M27"/>
      <c r="N27"/>
    </row>
    <row r="28" spans="2:14" ht="18" customHeight="1" x14ac:dyDescent="0.25">
      <c r="B28" s="2">
        <v>46336</v>
      </c>
      <c r="C28" s="3" t="s">
        <v>34</v>
      </c>
      <c r="D28" s="4">
        <v>1073</v>
      </c>
      <c r="E28" s="3" t="s">
        <v>30</v>
      </c>
      <c r="F28" s="5">
        <v>683.92</v>
      </c>
      <c r="G28" s="5">
        <v>145.75</v>
      </c>
      <c r="H28" s="13">
        <f>SUM(Tab_Lançamentos[[#This Row],[CUSTO PESSOAL]:[CUSTO MATERIAL]])</f>
        <v>829.67</v>
      </c>
      <c r="I28" s="5">
        <v>1545.96</v>
      </c>
      <c r="J28" s="13">
        <f>Tab_Lançamentos[[#This Row],[VALOR SERVIÇO]]-Tab_Lançamentos[[#This Row],[CUSTO TOTAL]]</f>
        <v>716.29000000000008</v>
      </c>
      <c r="K28" s="15" t="str">
        <f>IF(Tab_Lançamentos[[#This Row],[DATA DO SERVIÇO]]="","",TEXT(Tab_Lançamentos[[#This Row],[DATA DO SERVIÇO]],"MMM"))</f>
        <v>nov</v>
      </c>
      <c r="L28" s="15">
        <f>IF(Tab_Lançamentos[[#This Row],[DATA DO SERVIÇO]]="","",YEAR(Tab_Lançamentos[[#This Row],[DATA DO SERVIÇO]]))</f>
        <v>2026</v>
      </c>
      <c r="M28"/>
      <c r="N28"/>
    </row>
    <row r="29" spans="2:14" ht="18" customHeight="1" x14ac:dyDescent="0.25">
      <c r="B29" s="2">
        <v>46368</v>
      </c>
      <c r="C29" s="3" t="s">
        <v>37</v>
      </c>
      <c r="D29" s="4">
        <v>1077</v>
      </c>
      <c r="E29" s="3" t="s">
        <v>31</v>
      </c>
      <c r="F29" s="5">
        <v>559.01</v>
      </c>
      <c r="G29" s="5">
        <v>463.31</v>
      </c>
      <c r="H29" s="13">
        <f>SUM(Tab_Lançamentos[[#This Row],[CUSTO PESSOAL]:[CUSTO MATERIAL]])</f>
        <v>1022.3199999999999</v>
      </c>
      <c r="I29" s="5">
        <v>1937.1</v>
      </c>
      <c r="J29" s="13">
        <f>Tab_Lançamentos[[#This Row],[VALOR SERVIÇO]]-Tab_Lançamentos[[#This Row],[CUSTO TOTAL]]</f>
        <v>914.78</v>
      </c>
      <c r="K29" s="15" t="str">
        <f>IF(Tab_Lançamentos[[#This Row],[DATA DO SERVIÇO]]="","",TEXT(Tab_Lançamentos[[#This Row],[DATA DO SERVIÇO]],"MMM"))</f>
        <v>dez</v>
      </c>
      <c r="L29" s="15">
        <f>IF(Tab_Lançamentos[[#This Row],[DATA DO SERVIÇO]]="","",YEAR(Tab_Lançamentos[[#This Row],[DATA DO SERVIÇO]]))</f>
        <v>2026</v>
      </c>
    </row>
    <row r="30" spans="2:14" ht="18" customHeight="1" x14ac:dyDescent="0.25">
      <c r="B30" s="2">
        <v>46372</v>
      </c>
      <c r="C30" s="3" t="s">
        <v>33</v>
      </c>
      <c r="D30" s="4">
        <v>1078</v>
      </c>
      <c r="E30" s="3" t="s">
        <v>28</v>
      </c>
      <c r="F30" s="5">
        <v>784.06</v>
      </c>
      <c r="G30" s="5">
        <v>572.23</v>
      </c>
      <c r="H30" s="13">
        <f>SUM(Tab_Lançamentos[[#This Row],[CUSTO PESSOAL]:[CUSTO MATERIAL]])</f>
        <v>1356.29</v>
      </c>
      <c r="I30" s="5">
        <v>1803.16</v>
      </c>
      <c r="J30" s="13">
        <f>Tab_Lançamentos[[#This Row],[VALOR SERVIÇO]]-Tab_Lançamentos[[#This Row],[CUSTO TOTAL]]</f>
        <v>446.87000000000012</v>
      </c>
      <c r="K30" s="15" t="str">
        <f>IF(Tab_Lançamentos[[#This Row],[DATA DO SERVIÇO]]="","",TEXT(Tab_Lançamentos[[#This Row],[DATA DO SERVIÇO]],"MMM"))</f>
        <v>dez</v>
      </c>
      <c r="L30" s="15">
        <f>IF(Tab_Lançamentos[[#This Row],[DATA DO SERVIÇO]]="","",YEAR(Tab_Lançamentos[[#This Row],[DATA DO SERVIÇO]]))</f>
        <v>2026</v>
      </c>
    </row>
  </sheetData>
  <sortState xmlns:xlrd2="http://schemas.microsoft.com/office/spreadsheetml/2017/richdata2" ref="O7:O82">
    <sortCondition ref="O7:O82"/>
  </sortState>
  <phoneticPr fontId="6" type="noConversion"/>
  <conditionalFormatting sqref="J7:J30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237D-233F-41BE-A533-95421027D9DD}">
  <dimension ref="A4:AZ102"/>
  <sheetViews>
    <sheetView showGridLines="0" workbookViewId="0">
      <pane ySplit="4" topLeftCell="A5" activePane="bottomLeft" state="frozen"/>
      <selection pane="bottomLeft"/>
    </sheetView>
  </sheetViews>
  <sheetFormatPr defaultRowHeight="18" customHeight="1" x14ac:dyDescent="0.25"/>
  <cols>
    <col min="1" max="1" width="1.7109375" style="1" customWidth="1"/>
    <col min="2" max="2" width="10.140625" style="1" customWidth="1"/>
    <col min="3" max="7" width="14.7109375" style="1" customWidth="1"/>
    <col min="8" max="15" width="12.7109375" style="1" customWidth="1"/>
    <col min="16" max="16384" width="9.140625" style="1"/>
  </cols>
  <sheetData>
    <row r="4" spans="1:52" s="12" customFormat="1" ht="21.95" customHeight="1" thickBot="1" x14ac:dyDescent="0.3">
      <c r="B4" s="11" t="s">
        <v>41</v>
      </c>
    </row>
    <row r="5" spans="1:52" ht="8.1" customHeight="1" thickTop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  <row r="6" spans="1:52" ht="30" customHeight="1" x14ac:dyDescent="0.25">
      <c r="A6" s="6"/>
      <c r="B6" s="30" t="s">
        <v>39</v>
      </c>
      <c r="C6" s="30"/>
      <c r="D6" s="20">
        <v>2026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  <row r="7" spans="1:52" ht="8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ht="30" customHeight="1" x14ac:dyDescent="0.25">
      <c r="A8" s="6"/>
      <c r="B8" s="17" t="s">
        <v>60</v>
      </c>
      <c r="C8" s="17" t="s">
        <v>22</v>
      </c>
      <c r="D8" s="17" t="s">
        <v>23</v>
      </c>
      <c r="E8" s="17" t="s">
        <v>24</v>
      </c>
      <c r="F8" s="17" t="s">
        <v>25</v>
      </c>
      <c r="G8" s="17" t="s">
        <v>1</v>
      </c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ht="27" customHeight="1" x14ac:dyDescent="0.25">
      <c r="A9" s="6"/>
      <c r="B9" s="17" t="s">
        <v>9</v>
      </c>
      <c r="C9" s="8">
        <f>IF($D$6="",SUMIFS(Tab_Lançamentos[VALOR SERVIÇO],Tab_Lançamentos[AUX MÊS],FINANCEIRO!B9),SUMIFS(Tab_Lançamentos[VALOR SERVIÇO],Tab_Lançamentos[AUX ANO],FINANCEIRO!$D$6,Tab_Lançamentos[AUX MÊS],FINANCEIRO!B9))</f>
        <v>2150.38</v>
      </c>
      <c r="D9" s="9">
        <f>IF($D$6="",SUMIFS(Tab_Lançamentos[CUSTO PESSOAL],Tab_Lançamentos[AUX MÊS],FINANCEIRO!B9),SUMIFS(Tab_Lançamentos[CUSTO PESSOAL],Tab_Lançamentos[AUX ANO],FINANCEIRO!$D$6,Tab_Lançamentos[AUX MÊS],FINANCEIRO!B9))</f>
        <v>381.76</v>
      </c>
      <c r="E9" s="9">
        <f>IF($D$6="",SUMIFS(Tab_Lançamentos[CUSTO MATERIAL],Tab_Lançamentos[AUX MÊS],FINANCEIRO!B9),SUMIFS(Tab_Lançamentos[CUSTO MATERIAL],Tab_Lançamentos[AUX ANO],FINANCEIRO!$D$6,Tab_Lançamentos[AUX MÊS],FINANCEIRO!B9))</f>
        <v>930.5</v>
      </c>
      <c r="F9" s="9">
        <f>IF($D$6="",SUMIFS(Tab_Lançamentos[CUSTO TOTAL],Tab_Lançamentos[AUX MÊS],FINANCEIRO!B9),SUMIFS(Tab_Lançamentos[CUSTO TOTAL],Tab_Lançamentos[AUX ANO],FINANCEIRO!$D$6,Tab_Lançamentos[AUX MÊS],FINANCEIRO!B9))</f>
        <v>1312.26</v>
      </c>
      <c r="G9" s="18">
        <f>IF($D$6="",SUMIFS(Tab_Lançamentos[LUCRO],Tab_Lançamentos[AUX MÊS],FINANCEIRO!B9),SUMIFS(Tab_Lançamentos[LUCRO],Tab_Lançamentos[AUX ANO],FINANCEIRO!$D$6,Tab_Lançamentos[AUX MÊS],FINANCEIRO!B9))</f>
        <v>838.12000000000012</v>
      </c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ht="27" customHeight="1" x14ac:dyDescent="0.25">
      <c r="A10" s="6"/>
      <c r="B10" s="17" t="s">
        <v>10</v>
      </c>
      <c r="C10" s="8">
        <f>IF($D$6="",SUMIFS(Tab_Lançamentos[VALOR SERVIÇO],Tab_Lançamentos[AUX MÊS],FINANCEIRO!B10),SUMIFS(Tab_Lançamentos[VALOR SERVIÇO],Tab_Lançamentos[AUX ANO],FINANCEIRO!$D$6,Tab_Lançamentos[AUX MÊS],FINANCEIRO!B10))</f>
        <v>2018.19</v>
      </c>
      <c r="D10" s="9">
        <f>IF($D$6="",SUMIFS(Tab_Lançamentos[CUSTO PESSOAL],Tab_Lançamentos[AUX MÊS],FINANCEIRO!B10),SUMIFS(Tab_Lançamentos[CUSTO PESSOAL],Tab_Lançamentos[AUX ANO],FINANCEIRO!$D$6,Tab_Lançamentos[AUX MÊS],FINANCEIRO!B10))</f>
        <v>297.79000000000002</v>
      </c>
      <c r="E10" s="9">
        <f>IF($D$6="",SUMIFS(Tab_Lançamentos[CUSTO MATERIAL],Tab_Lançamentos[AUX MÊS],FINANCEIRO!B10),SUMIFS(Tab_Lançamentos[CUSTO MATERIAL],Tab_Lançamentos[AUX ANO],FINANCEIRO!$D$6,Tab_Lançamentos[AUX MÊS],FINANCEIRO!B10))</f>
        <v>568.21</v>
      </c>
      <c r="F10" s="9">
        <f>IF($D$6="",SUMIFS(Tab_Lançamentos[CUSTO TOTAL],Tab_Lançamentos[AUX MÊS],FINANCEIRO!B10),SUMIFS(Tab_Lançamentos[CUSTO TOTAL],Tab_Lançamentos[AUX ANO],FINANCEIRO!$D$6,Tab_Lançamentos[AUX MÊS],FINANCEIRO!B10))</f>
        <v>866</v>
      </c>
      <c r="G10" s="18">
        <f>IF($D$6="",SUMIFS(Tab_Lançamentos[LUCRO],Tab_Lançamentos[AUX MÊS],FINANCEIRO!B10),SUMIFS(Tab_Lançamentos[LUCRO],Tab_Lançamentos[AUX ANO],FINANCEIRO!$D$6,Tab_Lançamentos[AUX MÊS],FINANCEIRO!B10))</f>
        <v>1152.19</v>
      </c>
      <c r="H10" s="7"/>
      <c r="I10" s="7"/>
      <c r="J10" s="7"/>
      <c r="K10" s="7"/>
      <c r="L10" s="7"/>
      <c r="M10" s="7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</row>
    <row r="11" spans="1:52" ht="27" customHeight="1" x14ac:dyDescent="0.25">
      <c r="A11" s="6"/>
      <c r="B11" s="17" t="s">
        <v>11</v>
      </c>
      <c r="C11" s="8">
        <f>IF($D$6="",SUMIFS(Tab_Lançamentos[VALOR SERVIÇO],Tab_Lançamentos[AUX MÊS],FINANCEIRO!B11),SUMIFS(Tab_Lançamentos[VALOR SERVIÇO],Tab_Lançamentos[AUX ANO],FINANCEIRO!$D$6,Tab_Lançamentos[AUX MÊS],FINANCEIRO!B11))</f>
        <v>2568.13</v>
      </c>
      <c r="D11" s="9">
        <f>IF($D$6="",SUMIFS(Tab_Lançamentos[CUSTO PESSOAL],Tab_Lançamentos[AUX MÊS],FINANCEIRO!B11),SUMIFS(Tab_Lançamentos[CUSTO PESSOAL],Tab_Lançamentos[AUX ANO],FINANCEIRO!$D$6,Tab_Lançamentos[AUX MÊS],FINANCEIRO!B11))</f>
        <v>892.55</v>
      </c>
      <c r="E11" s="9">
        <f>IF($D$6="",SUMIFS(Tab_Lançamentos[CUSTO MATERIAL],Tab_Lançamentos[AUX MÊS],FINANCEIRO!B11),SUMIFS(Tab_Lançamentos[CUSTO MATERIAL],Tab_Lançamentos[AUX ANO],FINANCEIRO!$D$6,Tab_Lançamentos[AUX MÊS],FINANCEIRO!B11))</f>
        <v>492.36</v>
      </c>
      <c r="F11" s="9">
        <f>IF($D$6="",SUMIFS(Tab_Lançamentos[CUSTO TOTAL],Tab_Lançamentos[AUX MÊS],FINANCEIRO!B11),SUMIFS(Tab_Lançamentos[CUSTO TOTAL],Tab_Lançamentos[AUX ANO],FINANCEIRO!$D$6,Tab_Lançamentos[AUX MÊS],FINANCEIRO!B11))</f>
        <v>1384.9099999999999</v>
      </c>
      <c r="G11" s="18">
        <f>IF($D$6="",SUMIFS(Tab_Lançamentos[LUCRO],Tab_Lançamentos[AUX MÊS],FINANCEIRO!B11),SUMIFS(Tab_Lançamentos[LUCRO],Tab_Lançamentos[AUX ANO],FINANCEIRO!$D$6,Tab_Lançamentos[AUX MÊS],FINANCEIRO!B11))</f>
        <v>1183.2199999999998</v>
      </c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</row>
    <row r="12" spans="1:52" ht="27" customHeight="1" x14ac:dyDescent="0.25">
      <c r="A12" s="6"/>
      <c r="B12" s="17" t="s">
        <v>12</v>
      </c>
      <c r="C12" s="8">
        <f>IF($D$6="",SUMIFS(Tab_Lançamentos[VALOR SERVIÇO],Tab_Lançamentos[AUX MÊS],FINANCEIRO!B12),SUMIFS(Tab_Lançamentos[VALOR SERVIÇO],Tab_Lançamentos[AUX ANO],FINANCEIRO!$D$6,Tab_Lançamentos[AUX MÊS],FINANCEIRO!B12))</f>
        <v>1764.0800000000002</v>
      </c>
      <c r="D12" s="9">
        <f>IF($D$6="",SUMIFS(Tab_Lançamentos[CUSTO PESSOAL],Tab_Lançamentos[AUX MÊS],FINANCEIRO!B12),SUMIFS(Tab_Lançamentos[CUSTO PESSOAL],Tab_Lançamentos[AUX ANO],FINANCEIRO!$D$6,Tab_Lançamentos[AUX MÊS],FINANCEIRO!B12))</f>
        <v>408.12</v>
      </c>
      <c r="E12" s="9">
        <f>IF($D$6="",SUMIFS(Tab_Lançamentos[CUSTO MATERIAL],Tab_Lançamentos[AUX MÊS],FINANCEIRO!B12),SUMIFS(Tab_Lançamentos[CUSTO MATERIAL],Tab_Lançamentos[AUX ANO],FINANCEIRO!$D$6,Tab_Lançamentos[AUX MÊS],FINANCEIRO!B12))</f>
        <v>695.46</v>
      </c>
      <c r="F12" s="9">
        <f>IF($D$6="",SUMIFS(Tab_Lançamentos[CUSTO TOTAL],Tab_Lançamentos[AUX MÊS],FINANCEIRO!B12),SUMIFS(Tab_Lançamentos[CUSTO TOTAL],Tab_Lançamentos[AUX ANO],FINANCEIRO!$D$6,Tab_Lançamentos[AUX MÊS],FINANCEIRO!B12))</f>
        <v>1103.58</v>
      </c>
      <c r="G12" s="18">
        <f>IF($D$6="",SUMIFS(Tab_Lançamentos[LUCRO],Tab_Lançamentos[AUX MÊS],FINANCEIRO!B12),SUMIFS(Tab_Lançamentos[LUCRO],Tab_Lançamentos[AUX ANO],FINANCEIRO!$D$6,Tab_Lançamentos[AUX MÊS],FINANCEIRO!B12))</f>
        <v>660.50000000000011</v>
      </c>
      <c r="H12" s="7"/>
      <c r="I12" s="7"/>
      <c r="J12" s="7"/>
      <c r="K12" s="7"/>
      <c r="L12" s="7"/>
      <c r="M12" s="7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</row>
    <row r="13" spans="1:52" ht="27" customHeight="1" x14ac:dyDescent="0.25">
      <c r="A13" s="6"/>
      <c r="B13" s="17" t="s">
        <v>13</v>
      </c>
      <c r="C13" s="8">
        <f>IF($D$6="",SUMIFS(Tab_Lançamentos[VALOR SERVIÇO],Tab_Lançamentos[AUX MÊS],FINANCEIRO!B13),SUMIFS(Tab_Lançamentos[VALOR SERVIÇO],Tab_Lançamentos[AUX ANO],FINANCEIRO!$D$6,Tab_Lançamentos[AUX MÊS],FINANCEIRO!B13))</f>
        <v>2905.42</v>
      </c>
      <c r="D13" s="9">
        <f>IF($D$6="",SUMIFS(Tab_Lançamentos[CUSTO PESSOAL],Tab_Lançamentos[AUX MÊS],FINANCEIRO!B13),SUMIFS(Tab_Lançamentos[CUSTO PESSOAL],Tab_Lançamentos[AUX ANO],FINANCEIRO!$D$6,Tab_Lançamentos[AUX MÊS],FINANCEIRO!B13))</f>
        <v>1020.54</v>
      </c>
      <c r="E13" s="9">
        <f>IF($D$6="",SUMIFS(Tab_Lançamentos[CUSTO MATERIAL],Tab_Lançamentos[AUX MÊS],FINANCEIRO!B13),SUMIFS(Tab_Lançamentos[CUSTO MATERIAL],Tab_Lançamentos[AUX ANO],FINANCEIRO!$D$6,Tab_Lançamentos[AUX MÊS],FINANCEIRO!B13))</f>
        <v>637.79</v>
      </c>
      <c r="F13" s="9">
        <f>IF($D$6="",SUMIFS(Tab_Lançamentos[CUSTO TOTAL],Tab_Lançamentos[AUX MÊS],FINANCEIRO!B13),SUMIFS(Tab_Lançamentos[CUSTO TOTAL],Tab_Lançamentos[AUX ANO],FINANCEIRO!$D$6,Tab_Lançamentos[AUX MÊS],FINANCEIRO!B13))</f>
        <v>1658.33</v>
      </c>
      <c r="G13" s="18">
        <f>IF($D$6="",SUMIFS(Tab_Lançamentos[LUCRO],Tab_Lançamentos[AUX MÊS],FINANCEIRO!B13),SUMIFS(Tab_Lançamentos[LUCRO],Tab_Lançamentos[AUX ANO],FINANCEIRO!$D$6,Tab_Lançamentos[AUX MÊS],FINANCEIRO!B13))</f>
        <v>1247.0900000000001</v>
      </c>
      <c r="H13" s="7"/>
      <c r="I13" s="7"/>
      <c r="J13" s="7"/>
      <c r="K13" s="7"/>
      <c r="L13" s="7"/>
      <c r="M13" s="7"/>
      <c r="N13" s="7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</row>
    <row r="14" spans="1:52" ht="27" customHeight="1" x14ac:dyDescent="0.25">
      <c r="A14" s="6"/>
      <c r="B14" s="17" t="s">
        <v>14</v>
      </c>
      <c r="C14" s="8">
        <f>IF($D$6="",SUMIFS(Tab_Lançamentos[VALOR SERVIÇO],Tab_Lançamentos[AUX MÊS],FINANCEIRO!B14),SUMIFS(Tab_Lançamentos[VALOR SERVIÇO],Tab_Lançamentos[AUX ANO],FINANCEIRO!$D$6,Tab_Lançamentos[AUX MÊS],FINANCEIRO!B14))</f>
        <v>3441.6</v>
      </c>
      <c r="D14" s="9">
        <f>IF($D$6="",SUMIFS(Tab_Lançamentos[CUSTO PESSOAL],Tab_Lançamentos[AUX MÊS],FINANCEIRO!B14),SUMIFS(Tab_Lançamentos[CUSTO PESSOAL],Tab_Lançamentos[AUX ANO],FINANCEIRO!$D$6,Tab_Lançamentos[AUX MÊS],FINANCEIRO!B14))</f>
        <v>1409.16</v>
      </c>
      <c r="E14" s="9">
        <f>IF($D$6="",SUMIFS(Tab_Lançamentos[CUSTO MATERIAL],Tab_Lançamentos[AUX MÊS],FINANCEIRO!B14),SUMIFS(Tab_Lançamentos[CUSTO MATERIAL],Tab_Lançamentos[AUX ANO],FINANCEIRO!$D$6,Tab_Lançamentos[AUX MÊS],FINANCEIRO!B14))</f>
        <v>849.58</v>
      </c>
      <c r="F14" s="9">
        <f>IF($D$6="",SUMIFS(Tab_Lançamentos[CUSTO TOTAL],Tab_Lançamentos[AUX MÊS],FINANCEIRO!B14),SUMIFS(Tab_Lançamentos[CUSTO TOTAL],Tab_Lançamentos[AUX ANO],FINANCEIRO!$D$6,Tab_Lançamentos[AUX MÊS],FINANCEIRO!B14))</f>
        <v>2258.7400000000002</v>
      </c>
      <c r="G14" s="18">
        <f>IF($D$6="",SUMIFS(Tab_Lançamentos[LUCRO],Tab_Lançamentos[AUX MÊS],FINANCEIRO!B14),SUMIFS(Tab_Lançamentos[LUCRO],Tab_Lançamentos[AUX ANO],FINANCEIRO!$D$6,Tab_Lançamentos[AUX MÊS],FINANCEIRO!B14))</f>
        <v>1182.8599999999997</v>
      </c>
      <c r="H14" s="7"/>
      <c r="I14" s="7"/>
      <c r="J14" s="7"/>
      <c r="K14" s="7"/>
      <c r="L14" s="7"/>
      <c r="M14" s="7"/>
      <c r="N14" s="7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</row>
    <row r="15" spans="1:52" ht="27" customHeight="1" x14ac:dyDescent="0.25">
      <c r="A15" s="6"/>
      <c r="B15" s="17" t="s">
        <v>15</v>
      </c>
      <c r="C15" s="8">
        <f>IF($D$6="",SUMIFS(Tab_Lançamentos[VALOR SERVIÇO],Tab_Lançamentos[AUX MÊS],FINANCEIRO!B15),SUMIFS(Tab_Lançamentos[VALOR SERVIÇO],Tab_Lançamentos[AUX ANO],FINANCEIRO!$D$6,Tab_Lançamentos[AUX MÊS],FINANCEIRO!B15))</f>
        <v>1511.3500000000001</v>
      </c>
      <c r="D15" s="9">
        <f>IF($D$6="",SUMIFS(Tab_Lançamentos[CUSTO PESSOAL],Tab_Lançamentos[AUX MÊS],FINANCEIRO!B15),SUMIFS(Tab_Lançamentos[CUSTO PESSOAL],Tab_Lançamentos[AUX ANO],FINANCEIRO!$D$6,Tab_Lançamentos[AUX MÊS],FINANCEIRO!B15))</f>
        <v>365.40999999999997</v>
      </c>
      <c r="E15" s="9">
        <f>IF($D$6="",SUMIFS(Tab_Lançamentos[CUSTO MATERIAL],Tab_Lançamentos[AUX MÊS],FINANCEIRO!B15),SUMIFS(Tab_Lançamentos[CUSTO MATERIAL],Tab_Lançamentos[AUX ANO],FINANCEIRO!$D$6,Tab_Lançamentos[AUX MÊS],FINANCEIRO!B15))</f>
        <v>493.45</v>
      </c>
      <c r="F15" s="9">
        <f>IF($D$6="",SUMIFS(Tab_Lançamentos[CUSTO TOTAL],Tab_Lançamentos[AUX MÊS],FINANCEIRO!B15),SUMIFS(Tab_Lançamentos[CUSTO TOTAL],Tab_Lançamentos[AUX ANO],FINANCEIRO!$D$6,Tab_Lançamentos[AUX MÊS],FINANCEIRO!B15))</f>
        <v>858.86</v>
      </c>
      <c r="G15" s="18">
        <f>IF($D$6="",SUMIFS(Tab_Lançamentos[LUCRO],Tab_Lançamentos[AUX MÊS],FINANCEIRO!B15),SUMIFS(Tab_Lançamentos[LUCRO],Tab_Lançamentos[AUX ANO],FINANCEIRO!$D$6,Tab_Lançamentos[AUX MÊS],FINANCEIRO!B15))</f>
        <v>652.49000000000012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</row>
    <row r="16" spans="1:52" ht="27" customHeight="1" x14ac:dyDescent="0.25">
      <c r="A16" s="6"/>
      <c r="B16" s="17" t="s">
        <v>16</v>
      </c>
      <c r="C16" s="8">
        <f>IF($D$6="",SUMIFS(Tab_Lançamentos[VALOR SERVIÇO],Tab_Lançamentos[AUX MÊS],FINANCEIRO!B16),SUMIFS(Tab_Lançamentos[VALOR SERVIÇO],Tab_Lançamentos[AUX ANO],FINANCEIRO!$D$6,Tab_Lançamentos[AUX MÊS],FINANCEIRO!B16))</f>
        <v>3465.6400000000003</v>
      </c>
      <c r="D16" s="9">
        <f>IF($D$6="",SUMIFS(Tab_Lançamentos[CUSTO PESSOAL],Tab_Lançamentos[AUX MÊS],FINANCEIRO!B16),SUMIFS(Tab_Lançamentos[CUSTO PESSOAL],Tab_Lançamentos[AUX ANO],FINANCEIRO!$D$6,Tab_Lançamentos[AUX MÊS],FINANCEIRO!B16))</f>
        <v>1409.58</v>
      </c>
      <c r="E16" s="9">
        <f>IF($D$6="",SUMIFS(Tab_Lançamentos[CUSTO MATERIAL],Tab_Lançamentos[AUX MÊS],FINANCEIRO!B16),SUMIFS(Tab_Lançamentos[CUSTO MATERIAL],Tab_Lançamentos[AUX ANO],FINANCEIRO!$D$6,Tab_Lançamentos[AUX MÊS],FINANCEIRO!B16))</f>
        <v>824.51</v>
      </c>
      <c r="F16" s="9">
        <f>IF($D$6="",SUMIFS(Tab_Lançamentos[CUSTO TOTAL],Tab_Lançamentos[AUX MÊS],FINANCEIRO!B16),SUMIFS(Tab_Lançamentos[CUSTO TOTAL],Tab_Lançamentos[AUX ANO],FINANCEIRO!$D$6,Tab_Lançamentos[AUX MÊS],FINANCEIRO!B16))</f>
        <v>2234.0899999999997</v>
      </c>
      <c r="G16" s="18">
        <f>IF($D$6="",SUMIFS(Tab_Lançamentos[LUCRO],Tab_Lançamentos[AUX MÊS],FINANCEIRO!B16),SUMIFS(Tab_Lançamentos[LUCRO],Tab_Lançamentos[AUX ANO],FINANCEIRO!$D$6,Tab_Lançamentos[AUX MÊS],FINANCEIRO!B16))</f>
        <v>1231.5500000000002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</row>
    <row r="17" spans="1:52" ht="27" customHeight="1" x14ac:dyDescent="0.25">
      <c r="A17" s="6"/>
      <c r="B17" s="17" t="s">
        <v>17</v>
      </c>
      <c r="C17" s="8">
        <f>IF($D$6="",SUMIFS(Tab_Lançamentos[VALOR SERVIÇO],Tab_Lançamentos[AUX MÊS],FINANCEIRO!B17),SUMIFS(Tab_Lançamentos[VALOR SERVIÇO],Tab_Lançamentos[AUX ANO],FINANCEIRO!$D$6,Tab_Lançamentos[AUX MÊS],FINANCEIRO!B17))</f>
        <v>2301.8500000000004</v>
      </c>
      <c r="D17" s="9">
        <f>IF($D$6="",SUMIFS(Tab_Lançamentos[CUSTO PESSOAL],Tab_Lançamentos[AUX MÊS],FINANCEIRO!B17),SUMIFS(Tab_Lançamentos[CUSTO PESSOAL],Tab_Lançamentos[AUX ANO],FINANCEIRO!$D$6,Tab_Lançamentos[AUX MÊS],FINANCEIRO!B17))</f>
        <v>589.16999999999996</v>
      </c>
      <c r="E17" s="9">
        <f>IF($D$6="",SUMIFS(Tab_Lançamentos[CUSTO MATERIAL],Tab_Lançamentos[AUX MÊS],FINANCEIRO!B17),SUMIFS(Tab_Lançamentos[CUSTO MATERIAL],Tab_Lançamentos[AUX ANO],FINANCEIRO!$D$6,Tab_Lançamentos[AUX MÊS],FINANCEIRO!B17))</f>
        <v>628.85</v>
      </c>
      <c r="F17" s="9">
        <f>IF($D$6="",SUMIFS(Tab_Lançamentos[CUSTO TOTAL],Tab_Lançamentos[AUX MÊS],FINANCEIRO!B17),SUMIFS(Tab_Lançamentos[CUSTO TOTAL],Tab_Lançamentos[AUX ANO],FINANCEIRO!$D$6,Tab_Lançamentos[AUX MÊS],FINANCEIRO!B17))</f>
        <v>1218.02</v>
      </c>
      <c r="G17" s="18">
        <f>IF($D$6="",SUMIFS(Tab_Lançamentos[LUCRO],Tab_Lançamentos[AUX MÊS],FINANCEIRO!B17),SUMIFS(Tab_Lançamentos[LUCRO],Tab_Lançamentos[AUX ANO],FINANCEIRO!$D$6,Tab_Lançamentos[AUX MÊS],FINANCEIRO!B17))</f>
        <v>1083.8300000000002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</row>
    <row r="18" spans="1:52" ht="27" customHeight="1" x14ac:dyDescent="0.25">
      <c r="A18" s="6"/>
      <c r="B18" s="17" t="s">
        <v>18</v>
      </c>
      <c r="C18" s="8">
        <f>IF($D$6="",SUMIFS(Tab_Lançamentos[VALOR SERVIÇO],Tab_Lançamentos[AUX MÊS],FINANCEIRO!B18),SUMIFS(Tab_Lançamentos[VALOR SERVIÇO],Tab_Lançamentos[AUX ANO],FINANCEIRO!$D$6,Tab_Lançamentos[AUX MÊS],FINANCEIRO!B18))</f>
        <v>2725.96</v>
      </c>
      <c r="D18" s="9">
        <f>IF($D$6="",SUMIFS(Tab_Lançamentos[CUSTO PESSOAL],Tab_Lançamentos[AUX MÊS],FINANCEIRO!B18),SUMIFS(Tab_Lançamentos[CUSTO PESSOAL],Tab_Lançamentos[AUX ANO],FINANCEIRO!$D$6,Tab_Lançamentos[AUX MÊS],FINANCEIRO!B18))</f>
        <v>951.8</v>
      </c>
      <c r="E18" s="9">
        <f>IF($D$6="",SUMIFS(Tab_Lançamentos[CUSTO MATERIAL],Tab_Lançamentos[AUX MÊS],FINANCEIRO!B18),SUMIFS(Tab_Lançamentos[CUSTO MATERIAL],Tab_Lançamentos[AUX ANO],FINANCEIRO!$D$6,Tab_Lançamentos[AUX MÊS],FINANCEIRO!B18))</f>
        <v>840.45</v>
      </c>
      <c r="F18" s="9">
        <f>IF($D$6="",SUMIFS(Tab_Lançamentos[CUSTO TOTAL],Tab_Lançamentos[AUX MÊS],FINANCEIRO!B18),SUMIFS(Tab_Lançamentos[CUSTO TOTAL],Tab_Lançamentos[AUX ANO],FINANCEIRO!$D$6,Tab_Lançamentos[AUX MÊS],FINANCEIRO!B18))</f>
        <v>1792.25</v>
      </c>
      <c r="G18" s="18">
        <f>IF($D$6="",SUMIFS(Tab_Lançamentos[LUCRO],Tab_Lançamentos[AUX MÊS],FINANCEIRO!B18),SUMIFS(Tab_Lançamentos[LUCRO],Tab_Lançamentos[AUX ANO],FINANCEIRO!$D$6,Tab_Lançamentos[AUX MÊS],FINANCEIRO!B18))</f>
        <v>933.70999999999981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  <row r="19" spans="1:52" ht="27" customHeight="1" x14ac:dyDescent="0.25">
      <c r="A19" s="6"/>
      <c r="B19" s="17" t="s">
        <v>19</v>
      </c>
      <c r="C19" s="8">
        <f>IF($D$6="",SUMIFS(Tab_Lançamentos[VALOR SERVIÇO],Tab_Lançamentos[AUX MÊS],FINANCEIRO!B19),SUMIFS(Tab_Lançamentos[VALOR SERVIÇO],Tab_Lançamentos[AUX ANO],FINANCEIRO!$D$6,Tab_Lançamentos[AUX MÊS],FINANCEIRO!B19))</f>
        <v>2278.88</v>
      </c>
      <c r="D19" s="9">
        <f>IF($D$6="",SUMIFS(Tab_Lançamentos[CUSTO PESSOAL],Tab_Lançamentos[AUX MÊS],FINANCEIRO!B19),SUMIFS(Tab_Lançamentos[CUSTO PESSOAL],Tab_Lançamentos[AUX ANO],FINANCEIRO!$D$6,Tab_Lançamentos[AUX MÊS],FINANCEIRO!B19))</f>
        <v>933.41</v>
      </c>
      <c r="E19" s="9">
        <f>IF($D$6="",SUMIFS(Tab_Lançamentos[CUSTO MATERIAL],Tab_Lançamentos[AUX MÊS],FINANCEIRO!B19),SUMIFS(Tab_Lançamentos[CUSTO MATERIAL],Tab_Lançamentos[AUX ANO],FINANCEIRO!$D$6,Tab_Lançamentos[AUX MÊS],FINANCEIRO!B19))</f>
        <v>450.7</v>
      </c>
      <c r="F19" s="9">
        <f>IF($D$6="",SUMIFS(Tab_Lançamentos[CUSTO TOTAL],Tab_Lançamentos[AUX MÊS],FINANCEIRO!B19),SUMIFS(Tab_Lançamentos[CUSTO TOTAL],Tab_Lançamentos[AUX ANO],FINANCEIRO!$D$6,Tab_Lançamentos[AUX MÊS],FINANCEIRO!B19))</f>
        <v>1384.1100000000001</v>
      </c>
      <c r="G19" s="18">
        <f>IF($D$6="",SUMIFS(Tab_Lançamentos[LUCRO],Tab_Lançamentos[AUX MÊS],FINANCEIRO!B19),SUMIFS(Tab_Lançamentos[LUCRO],Tab_Lançamentos[AUX ANO],FINANCEIRO!$D$6,Tab_Lançamentos[AUX MÊS],FINANCEIRO!B19))</f>
        <v>894.77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</row>
    <row r="20" spans="1:52" ht="27" customHeight="1" x14ac:dyDescent="0.25">
      <c r="A20" s="6"/>
      <c r="B20" s="17" t="s">
        <v>20</v>
      </c>
      <c r="C20" s="8">
        <f>IF($D$6="",SUMIFS(Tab_Lançamentos[VALOR SERVIÇO],Tab_Lançamentos[AUX MÊS],FINANCEIRO!B20),SUMIFS(Tab_Lançamentos[VALOR SERVIÇO],Tab_Lançamentos[AUX ANO],FINANCEIRO!$D$6,Tab_Lançamentos[AUX MÊS],FINANCEIRO!B20))</f>
        <v>3740.26</v>
      </c>
      <c r="D20" s="9">
        <f>IF($D$6="",SUMIFS(Tab_Lançamentos[CUSTO PESSOAL],Tab_Lançamentos[AUX MÊS],FINANCEIRO!B20),SUMIFS(Tab_Lançamentos[CUSTO PESSOAL],Tab_Lançamentos[AUX ANO],FINANCEIRO!$D$6,Tab_Lançamentos[AUX MÊS],FINANCEIRO!B20))</f>
        <v>1343.07</v>
      </c>
      <c r="E20" s="9">
        <f>IF($D$6="",SUMIFS(Tab_Lançamentos[CUSTO MATERIAL],Tab_Lançamentos[AUX MÊS],FINANCEIRO!B20),SUMIFS(Tab_Lançamentos[CUSTO MATERIAL],Tab_Lançamentos[AUX ANO],FINANCEIRO!$D$6,Tab_Lançamentos[AUX MÊS],FINANCEIRO!B20))</f>
        <v>1035.54</v>
      </c>
      <c r="F20" s="9">
        <f>IF($D$6="",SUMIFS(Tab_Lançamentos[CUSTO TOTAL],Tab_Lançamentos[AUX MÊS],FINANCEIRO!B20),SUMIFS(Tab_Lançamentos[CUSTO TOTAL],Tab_Lançamentos[AUX ANO],FINANCEIRO!$D$6,Tab_Lançamentos[AUX MÊS],FINANCEIRO!B20))</f>
        <v>2378.6099999999997</v>
      </c>
      <c r="G20" s="18">
        <f>IF($D$6="",SUMIFS(Tab_Lançamentos[LUCRO],Tab_Lançamentos[AUX MÊS],FINANCEIRO!B20),SUMIFS(Tab_Lançamentos[LUCRO],Tab_Lançamentos[AUX ANO],FINANCEIRO!$D$6,Tab_Lançamentos[AUX MÊS],FINANCEIRO!B20))</f>
        <v>1361.65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</row>
    <row r="21" spans="1:52" ht="27" customHeight="1" x14ac:dyDescent="0.25">
      <c r="A21" s="6"/>
      <c r="B21" s="17" t="s">
        <v>21</v>
      </c>
      <c r="C21" s="19">
        <f>SUM(C9:C20)</f>
        <v>30871.739999999998</v>
      </c>
      <c r="D21" s="19">
        <f>SUM(D9:D20)</f>
        <v>10002.36</v>
      </c>
      <c r="E21" s="19">
        <f>SUM(E9:E20)</f>
        <v>8447.4000000000015</v>
      </c>
      <c r="F21" s="19">
        <f>SUM(F9:F20)</f>
        <v>18449.760000000002</v>
      </c>
      <c r="G21" s="19">
        <f>SUM(G9:G20)</f>
        <v>12421.98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</row>
    <row r="22" spans="1:52" ht="18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</row>
    <row r="23" spans="1:52" ht="18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</row>
    <row r="24" spans="1:52" ht="18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</row>
    <row r="25" spans="1:52" ht="18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52" ht="18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2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1:52" ht="18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1:52" ht="18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1:52" ht="18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1:52" ht="18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1:52" ht="18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</row>
    <row r="33" spans="1:52" ht="18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</row>
    <row r="34" spans="1:52" ht="18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</row>
    <row r="35" spans="1:52" ht="18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</row>
    <row r="36" spans="1:52" ht="18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</row>
    <row r="37" spans="1:52" ht="18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</row>
    <row r="38" spans="1:52" ht="18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</row>
    <row r="39" spans="1:52" ht="18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</row>
    <row r="40" spans="1:52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2" ht="18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2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2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2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2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2" ht="18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2" ht="18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2" ht="18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 ht="18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 ht="18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 ht="18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 ht="18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 ht="18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 ht="18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 ht="18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 ht="18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 ht="18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 ht="18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 ht="18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 ht="18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 ht="18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 ht="18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 ht="18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 ht="18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 ht="18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 ht="18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 ht="18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 ht="18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 ht="18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 ht="18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 ht="18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 ht="18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 ht="18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 ht="18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 ht="18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 ht="18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 ht="18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 ht="18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 ht="18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 ht="18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 ht="18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 ht="18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 ht="18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 ht="18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 ht="18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 ht="18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 ht="18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 ht="18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 ht="18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 ht="18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 ht="18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 ht="18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 ht="18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 ht="18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 ht="18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 ht="18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 ht="18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 ht="18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 ht="18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 ht="18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 ht="18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spans="1:52" ht="18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</sheetData>
  <mergeCells count="1">
    <mergeCell ref="B6:C6"/>
  </mergeCells>
  <phoneticPr fontId="6" type="noConversion"/>
  <conditionalFormatting sqref="G9:G21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0082-9FCC-4DD3-BA95-CB86D1FF490A}">
  <dimension ref="A1:AR1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.7109375" style="1" customWidth="1"/>
    <col min="2" max="9" width="9.42578125" style="1" customWidth="1"/>
    <col min="10" max="10" width="12.7109375" style="1" customWidth="1"/>
    <col min="11" max="18" width="9.42578125" style="1" customWidth="1"/>
    <col min="19" max="16384" width="9.140625" style="1"/>
  </cols>
  <sheetData>
    <row r="1" spans="1:44" ht="18" customHeight="1" x14ac:dyDescent="0.25"/>
    <row r="2" spans="1:44" ht="18" customHeight="1" x14ac:dyDescent="0.25"/>
    <row r="3" spans="1:44" ht="18" customHeight="1" x14ac:dyDescent="0.25"/>
    <row r="4" spans="1:44" s="12" customFormat="1" ht="21.95" customHeight="1" thickBot="1" x14ac:dyDescent="0.3">
      <c r="B4" s="11" t="s">
        <v>59</v>
      </c>
    </row>
    <row r="5" spans="1:44" ht="8.1" customHeight="1" thickTop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</row>
    <row r="6" spans="1:44" ht="8.1" customHeight="1" x14ac:dyDescent="0.25">
      <c r="A6" s="6"/>
      <c r="B6" s="21"/>
      <c r="C6" s="22"/>
      <c r="D6" s="22"/>
      <c r="E6" s="22"/>
      <c r="F6" s="22"/>
      <c r="G6" s="22"/>
      <c r="H6" s="22"/>
      <c r="I6" s="23"/>
      <c r="J6" s="6"/>
      <c r="K6" s="21"/>
      <c r="L6" s="22"/>
      <c r="M6" s="22"/>
      <c r="N6" s="22"/>
      <c r="O6" s="22"/>
      <c r="P6" s="22"/>
      <c r="Q6" s="22"/>
      <c r="R6" s="23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ht="22.5" customHeight="1" x14ac:dyDescent="0.25">
      <c r="A7" s="6"/>
      <c r="B7" s="79" t="s">
        <v>55</v>
      </c>
      <c r="C7" s="80"/>
      <c r="D7" s="80"/>
      <c r="E7" s="80"/>
      <c r="F7" s="80"/>
      <c r="G7" s="80"/>
      <c r="H7" s="80"/>
      <c r="I7" s="81"/>
      <c r="J7" s="6"/>
      <c r="K7" s="79" t="s">
        <v>53</v>
      </c>
      <c r="L7" s="80"/>
      <c r="M7" s="80"/>
      <c r="N7" s="80"/>
      <c r="O7" s="80"/>
      <c r="P7" s="80"/>
      <c r="Q7" s="80"/>
      <c r="R7" s="8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ht="18" customHeight="1" x14ac:dyDescent="0.25">
      <c r="A8" s="6"/>
      <c r="B8" s="82"/>
      <c r="C8" s="83"/>
      <c r="D8" s="83"/>
      <c r="E8" s="83"/>
      <c r="F8" s="83"/>
      <c r="G8" s="83"/>
      <c r="H8" s="83"/>
      <c r="I8" s="84"/>
      <c r="J8" s="6"/>
      <c r="K8" s="82"/>
      <c r="L8" s="83"/>
      <c r="M8" s="83"/>
      <c r="N8" s="83"/>
      <c r="O8" s="83"/>
      <c r="P8" s="83"/>
      <c r="Q8" s="83"/>
      <c r="R8" s="84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18" customHeight="1" x14ac:dyDescent="0.25">
      <c r="A9" s="6"/>
      <c r="B9" s="85" t="s">
        <v>57</v>
      </c>
      <c r="C9" s="86"/>
      <c r="D9" s="86"/>
      <c r="E9" s="86"/>
      <c r="F9" s="86"/>
      <c r="G9" s="86"/>
      <c r="H9" s="86"/>
      <c r="I9" s="87"/>
      <c r="J9" s="6"/>
      <c r="K9" s="85" t="s">
        <v>45</v>
      </c>
      <c r="L9" s="86"/>
      <c r="M9" s="86"/>
      <c r="N9" s="86"/>
      <c r="O9" s="86"/>
      <c r="P9" s="86"/>
      <c r="Q9" s="86"/>
      <c r="R9" s="87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ht="40.5" customHeight="1" x14ac:dyDescent="0.25">
      <c r="A10" s="6"/>
      <c r="B10" s="88" t="s">
        <v>42</v>
      </c>
      <c r="C10" s="89"/>
      <c r="D10" s="89"/>
      <c r="E10" s="89"/>
      <c r="F10" s="89"/>
      <c r="G10" s="89"/>
      <c r="H10" s="89"/>
      <c r="I10" s="90"/>
      <c r="J10" s="6"/>
      <c r="K10" s="85" t="s">
        <v>46</v>
      </c>
      <c r="L10" s="86"/>
      <c r="M10" s="86"/>
      <c r="N10" s="86"/>
      <c r="O10" s="86"/>
      <c r="P10" s="86"/>
      <c r="Q10" s="86"/>
      <c r="R10" s="87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ht="5.0999999999999996" customHeight="1" x14ac:dyDescent="0.25">
      <c r="A11" s="6"/>
      <c r="B11" s="91"/>
      <c r="C11" s="92"/>
      <c r="D11" s="92"/>
      <c r="E11" s="92"/>
      <c r="F11" s="92"/>
      <c r="G11" s="92"/>
      <c r="H11" s="92"/>
      <c r="I11" s="93"/>
      <c r="J11" s="6"/>
      <c r="K11" s="82"/>
      <c r="L11" s="83"/>
      <c r="M11" s="83"/>
      <c r="N11" s="83"/>
      <c r="O11" s="83"/>
      <c r="P11" s="83"/>
      <c r="Q11" s="83"/>
      <c r="R11" s="84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ht="39" customHeight="1" x14ac:dyDescent="0.25">
      <c r="A12" s="6"/>
      <c r="B12" s="64" t="s">
        <v>43</v>
      </c>
      <c r="C12" s="65"/>
      <c r="D12" s="65"/>
      <c r="E12" s="65"/>
      <c r="F12" s="65"/>
      <c r="G12" s="65"/>
      <c r="H12" s="65"/>
      <c r="I12" s="66"/>
      <c r="J12" s="6"/>
      <c r="K12" s="31" t="s">
        <v>58</v>
      </c>
      <c r="L12" s="32"/>
      <c r="M12" s="32"/>
      <c r="N12" s="32"/>
      <c r="O12" s="32"/>
      <c r="P12" s="32"/>
      <c r="Q12" s="32"/>
      <c r="R12" s="33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5.0999999999999996" customHeight="1" x14ac:dyDescent="0.25">
      <c r="A13" s="6"/>
      <c r="B13" s="24"/>
      <c r="C13" s="25"/>
      <c r="D13" s="25"/>
      <c r="E13" s="25"/>
      <c r="F13" s="25"/>
      <c r="G13" s="25"/>
      <c r="H13" s="25"/>
      <c r="I13" s="26"/>
      <c r="J13" s="6"/>
      <c r="K13" s="27"/>
      <c r="L13" s="28"/>
      <c r="M13" s="28"/>
      <c r="N13" s="28"/>
      <c r="O13" s="28"/>
      <c r="P13" s="28"/>
      <c r="Q13" s="28"/>
      <c r="R13" s="2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ht="18" customHeight="1" x14ac:dyDescent="0.25">
      <c r="A14" s="6"/>
      <c r="B14" s="34" t="s">
        <v>54</v>
      </c>
      <c r="C14" s="35"/>
      <c r="D14" s="35"/>
      <c r="E14" s="35"/>
      <c r="F14" s="51"/>
      <c r="G14" s="51"/>
      <c r="H14" s="51"/>
      <c r="I14" s="52"/>
      <c r="J14" s="6"/>
      <c r="K14" s="58" t="s">
        <v>47</v>
      </c>
      <c r="L14" s="59"/>
      <c r="M14" s="59"/>
      <c r="N14" s="59"/>
      <c r="O14" s="59"/>
      <c r="P14" s="59"/>
      <c r="Q14" s="59"/>
      <c r="R14" s="6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ht="21" customHeight="1" x14ac:dyDescent="0.25">
      <c r="A15" s="6"/>
      <c r="B15" s="37"/>
      <c r="C15" s="38"/>
      <c r="D15" s="38"/>
      <c r="E15" s="38"/>
      <c r="F15" s="53"/>
      <c r="G15" s="53"/>
      <c r="H15" s="53"/>
      <c r="I15" s="54"/>
      <c r="J15" s="6"/>
      <c r="K15" s="61" t="s">
        <v>48</v>
      </c>
      <c r="L15" s="62"/>
      <c r="M15" s="62"/>
      <c r="N15" s="62"/>
      <c r="O15" s="62"/>
      <c r="P15" s="62"/>
      <c r="Q15" s="62"/>
      <c r="R15" s="63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ht="18" customHeight="1" x14ac:dyDescent="0.25">
      <c r="A16" s="6"/>
      <c r="B16" s="37"/>
      <c r="C16" s="38"/>
      <c r="D16" s="38"/>
      <c r="E16" s="38"/>
      <c r="F16" s="53"/>
      <c r="G16" s="53"/>
      <c r="H16" s="53"/>
      <c r="I16" s="54"/>
      <c r="J16" s="6"/>
      <c r="K16" s="61" t="s">
        <v>49</v>
      </c>
      <c r="L16" s="62"/>
      <c r="M16" s="62"/>
      <c r="N16" s="62"/>
      <c r="O16" s="62"/>
      <c r="P16" s="62"/>
      <c r="Q16" s="62"/>
      <c r="R16" s="63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8" customHeight="1" x14ac:dyDescent="0.25">
      <c r="A17" s="6"/>
      <c r="B17" s="37"/>
      <c r="C17" s="38"/>
      <c r="D17" s="38"/>
      <c r="E17" s="38"/>
      <c r="F17" s="53"/>
      <c r="G17" s="53"/>
      <c r="H17" s="53"/>
      <c r="I17" s="54"/>
      <c r="J17" s="6"/>
      <c r="K17" s="61" t="s">
        <v>50</v>
      </c>
      <c r="L17" s="62"/>
      <c r="M17" s="62"/>
      <c r="N17" s="62"/>
      <c r="O17" s="62"/>
      <c r="P17" s="62"/>
      <c r="Q17" s="62"/>
      <c r="R17" s="6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33" customHeight="1" x14ac:dyDescent="0.25">
      <c r="A18" s="6"/>
      <c r="B18" s="49"/>
      <c r="C18" s="50"/>
      <c r="D18" s="50"/>
      <c r="E18" s="50"/>
      <c r="F18" s="55"/>
      <c r="G18" s="55"/>
      <c r="H18" s="55"/>
      <c r="I18" s="56"/>
      <c r="J18" s="6"/>
      <c r="K18" s="64" t="s">
        <v>51</v>
      </c>
      <c r="L18" s="65"/>
      <c r="M18" s="65"/>
      <c r="N18" s="65"/>
      <c r="O18" s="65"/>
      <c r="P18" s="65"/>
      <c r="Q18" s="65"/>
      <c r="R18" s="6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21" customHeight="1" x14ac:dyDescent="0.25">
      <c r="A19" s="6"/>
      <c r="B19" s="97" t="s">
        <v>44</v>
      </c>
      <c r="C19" s="98"/>
      <c r="D19" s="98"/>
      <c r="E19" s="98"/>
      <c r="F19" s="98"/>
      <c r="G19" s="98"/>
      <c r="H19" s="98"/>
      <c r="I19" s="99"/>
      <c r="J19" s="6"/>
      <c r="K19" s="67"/>
      <c r="L19" s="68"/>
      <c r="M19" s="68"/>
      <c r="N19" s="68"/>
      <c r="O19" s="68"/>
      <c r="P19" s="68"/>
      <c r="Q19" s="68"/>
      <c r="R19" s="69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8" customHeight="1" x14ac:dyDescent="0.25">
      <c r="A20" s="6"/>
      <c r="B20" s="94" t="s">
        <v>56</v>
      </c>
      <c r="C20" s="95"/>
      <c r="D20" s="95"/>
      <c r="E20" s="95"/>
      <c r="F20" s="95"/>
      <c r="G20" s="95"/>
      <c r="H20" s="95"/>
      <c r="I20" s="96"/>
      <c r="J20" s="6"/>
      <c r="K20" s="34" t="s">
        <v>52</v>
      </c>
      <c r="L20" s="35"/>
      <c r="M20" s="35"/>
      <c r="N20" s="35"/>
      <c r="O20" s="35"/>
      <c r="P20" s="35"/>
      <c r="Q20" s="35"/>
      <c r="R20" s="3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21" customHeight="1" x14ac:dyDescent="0.25">
      <c r="A21" s="6"/>
      <c r="B21" s="94"/>
      <c r="C21" s="95"/>
      <c r="D21" s="95"/>
      <c r="E21" s="95"/>
      <c r="F21" s="95"/>
      <c r="G21" s="95"/>
      <c r="H21" s="95"/>
      <c r="I21" s="96"/>
      <c r="J21" s="6"/>
      <c r="K21" s="37"/>
      <c r="L21" s="38"/>
      <c r="M21" s="38"/>
      <c r="N21" s="38"/>
      <c r="O21" s="38"/>
      <c r="P21" s="38"/>
      <c r="Q21" s="38"/>
      <c r="R21" s="39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29.25" customHeight="1" x14ac:dyDescent="0.25">
      <c r="A22" s="6"/>
      <c r="B22" s="40"/>
      <c r="C22" s="41"/>
      <c r="D22" s="41"/>
      <c r="E22" s="41"/>
      <c r="F22" s="41"/>
      <c r="G22" s="41"/>
      <c r="H22" s="41"/>
      <c r="I22" s="42"/>
      <c r="J22" s="6"/>
      <c r="K22" s="70"/>
      <c r="L22" s="71"/>
      <c r="M22" s="71"/>
      <c r="N22" s="71"/>
      <c r="O22" s="71"/>
      <c r="P22" s="71"/>
      <c r="Q22" s="71"/>
      <c r="R22" s="72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24" customHeight="1" x14ac:dyDescent="0.25">
      <c r="A23" s="6"/>
      <c r="B23" s="43"/>
      <c r="C23" s="44"/>
      <c r="D23" s="44"/>
      <c r="E23" s="44"/>
      <c r="F23" s="44"/>
      <c r="G23" s="44"/>
      <c r="H23" s="44"/>
      <c r="I23" s="45"/>
      <c r="J23" s="6"/>
      <c r="K23" s="73"/>
      <c r="L23" s="74"/>
      <c r="M23" s="74"/>
      <c r="N23" s="74"/>
      <c r="O23" s="74"/>
      <c r="P23" s="74"/>
      <c r="Q23" s="74"/>
      <c r="R23" s="75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24" customHeight="1" thickBot="1" x14ac:dyDescent="0.3">
      <c r="A24" s="6"/>
      <c r="B24" s="46"/>
      <c r="C24" s="47"/>
      <c r="D24" s="47"/>
      <c r="E24" s="47"/>
      <c r="F24" s="47"/>
      <c r="G24" s="47"/>
      <c r="H24" s="47"/>
      <c r="I24" s="48"/>
      <c r="J24" s="6"/>
      <c r="K24" s="76"/>
      <c r="L24" s="77"/>
      <c r="M24" s="77"/>
      <c r="N24" s="77"/>
      <c r="O24" s="77"/>
      <c r="P24" s="77"/>
      <c r="Q24" s="77"/>
      <c r="R24" s="78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8" customHeight="1" x14ac:dyDescent="0.25">
      <c r="A25" s="6"/>
      <c r="B25" s="57"/>
      <c r="C25" s="57"/>
      <c r="D25" s="57"/>
      <c r="E25" s="57"/>
      <c r="F25" s="57"/>
      <c r="G25" s="57"/>
      <c r="H25" s="57"/>
      <c r="I25" s="57"/>
      <c r="J25" s="6"/>
      <c r="K25" s="57"/>
      <c r="L25" s="57"/>
      <c r="M25" s="57"/>
      <c r="N25" s="57"/>
      <c r="O25" s="57"/>
      <c r="P25" s="57"/>
      <c r="Q25" s="57"/>
      <c r="R25" s="57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8" customHeight="1" x14ac:dyDescent="0.25">
      <c r="A26" s="6"/>
      <c r="B26" s="57"/>
      <c r="C26" s="57"/>
      <c r="D26" s="57"/>
      <c r="E26" s="57"/>
      <c r="F26" s="57"/>
      <c r="G26" s="57"/>
      <c r="H26" s="57"/>
      <c r="I26" s="57"/>
      <c r="J26" s="6"/>
      <c r="K26" s="57"/>
      <c r="L26" s="57"/>
      <c r="M26" s="57"/>
      <c r="N26" s="57"/>
      <c r="O26" s="57"/>
      <c r="P26" s="57"/>
      <c r="Q26" s="57"/>
      <c r="R26" s="57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8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8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8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8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8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18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44" ht="18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8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8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8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8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8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8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8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8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8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8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8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8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8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8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8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8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8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8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8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8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8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8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 ht="18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 ht="18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8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 ht="18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 ht="18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 ht="18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</row>
    <row r="65" spans="1:44" ht="18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8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</row>
    <row r="67" spans="1:44" ht="18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</row>
    <row r="68" spans="1:44" ht="18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</row>
    <row r="69" spans="1:44" ht="18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</row>
    <row r="70" spans="1:44" ht="18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</row>
    <row r="71" spans="1:44" ht="18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</row>
    <row r="72" spans="1:44" ht="18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</row>
    <row r="73" spans="1:44" ht="18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</row>
    <row r="74" spans="1:44" ht="18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</row>
    <row r="75" spans="1:44" ht="18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</row>
    <row r="76" spans="1:44" ht="18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</row>
    <row r="77" spans="1:44" ht="18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</row>
    <row r="78" spans="1:44" ht="18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</row>
    <row r="79" spans="1:44" ht="18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</row>
    <row r="80" spans="1:44" ht="18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</row>
    <row r="81" spans="1:44" ht="18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</row>
    <row r="82" spans="1:44" ht="18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</row>
    <row r="83" spans="1:44" ht="18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</row>
    <row r="84" spans="1:44" ht="18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</row>
    <row r="85" spans="1:44" ht="18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</row>
    <row r="86" spans="1:44" ht="18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</row>
    <row r="87" spans="1:44" ht="18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</row>
    <row r="88" spans="1:44" ht="18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</row>
    <row r="89" spans="1:44" ht="18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</row>
    <row r="90" spans="1:44" ht="18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</row>
    <row r="91" spans="1:44" ht="18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</row>
    <row r="92" spans="1:44" ht="18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</row>
    <row r="93" spans="1:44" ht="18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</row>
    <row r="94" spans="1:44" ht="18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</row>
    <row r="95" spans="1:44" ht="18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</row>
    <row r="96" spans="1:44" ht="18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</row>
    <row r="97" spans="1:44" ht="18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</row>
    <row r="98" spans="1:44" ht="18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</row>
    <row r="99" spans="1:44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</row>
    <row r="100" spans="1:4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</sheetData>
  <mergeCells count="28">
    <mergeCell ref="B25:I25"/>
    <mergeCell ref="B26:I26"/>
    <mergeCell ref="K7:R7"/>
    <mergeCell ref="K8:R8"/>
    <mergeCell ref="K9:R9"/>
    <mergeCell ref="K10:R10"/>
    <mergeCell ref="K11:R11"/>
    <mergeCell ref="B7:I7"/>
    <mergeCell ref="B8:I8"/>
    <mergeCell ref="B9:I9"/>
    <mergeCell ref="B10:I10"/>
    <mergeCell ref="B11:I11"/>
    <mergeCell ref="B20:I21"/>
    <mergeCell ref="B19:I19"/>
    <mergeCell ref="B12:I12"/>
    <mergeCell ref="K26:R26"/>
    <mergeCell ref="K25:R25"/>
    <mergeCell ref="K14:R14"/>
    <mergeCell ref="K15:R15"/>
    <mergeCell ref="K16:R16"/>
    <mergeCell ref="K17:R17"/>
    <mergeCell ref="K18:R19"/>
    <mergeCell ref="K22:R24"/>
    <mergeCell ref="K12:R12"/>
    <mergeCell ref="K20:R21"/>
    <mergeCell ref="B22:I24"/>
    <mergeCell ref="B14:E18"/>
    <mergeCell ref="F14:I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LANÇAMENTOS</vt:lpstr>
      <vt:lpstr>FINANCEIRO</vt:lpstr>
      <vt:lpstr>BÔNUS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dcterms:created xsi:type="dcterms:W3CDTF">2025-06-16T11:25:18Z</dcterms:created>
  <dcterms:modified xsi:type="dcterms:W3CDTF">2026-04-16T16:21:46Z</dcterms:modified>
</cp:coreProperties>
</file>